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825" windowWidth="15480" windowHeight="7305" tabRatio="894" activeTab="9"/>
  </bookViews>
  <sheets>
    <sheet name="Титул" sheetId="1" r:id="rId1"/>
    <sheet name="Список уч-ов (алф)" sheetId="2" r:id="rId2"/>
    <sheet name="Список уч-ов" sheetId="3" state="hidden" r:id="rId3"/>
    <sheet name="Группы" sheetId="4" r:id="rId4"/>
    <sheet name="8х6" sheetId="5" state="hidden" r:id="rId5"/>
    <sheet name="Круг на 6" sheetId="6" state="hidden" r:id="rId6"/>
    <sheet name="Сетка 8" sheetId="7" state="hidden" r:id="rId7"/>
    <sheet name="Сетка 16" sheetId="8" state="hidden" r:id="rId8"/>
    <sheet name="Фин_1 круг" sheetId="9" state="hidden" r:id="rId9"/>
    <sheet name="Финал" sheetId="10" r:id="rId10"/>
    <sheet name="ПАРЫ-посев" sheetId="11" state="hidden" r:id="rId11"/>
    <sheet name="ПАРЫ" sheetId="12" r:id="rId12"/>
    <sheet name="ПАРЫ64" sheetId="13" state="hidden" r:id="rId13"/>
    <sheet name="Бегунок(6)" sheetId="14" state="hidden" r:id="rId14"/>
    <sheet name="Протокол" sheetId="15" state="hidden" r:id="rId15"/>
    <sheet name="Бегунок(чистый)" sheetId="16" state="hidden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acdb">#REF!</definedName>
    <definedName name="acdb_18">#REF!</definedName>
    <definedName name="acdb_19">#REF!</definedName>
    <definedName name="acdb_20">#REF!</definedName>
    <definedName name="acdb_21">#REF!</definedName>
    <definedName name="acdb_22">#REF!</definedName>
    <definedName name="acdb_23">#REF!</definedName>
    <definedName name="acdb_24">#REF!</definedName>
    <definedName name="acdb_25">#REF!</definedName>
    <definedName name="acdb_26">#REF!</definedName>
    <definedName name="acdb_27">#REF!</definedName>
    <definedName name="acdb_28">#REF!</definedName>
    <definedName name="acdb_29">#REF!</definedName>
    <definedName name="acdb_30">#REF!</definedName>
    <definedName name="acdb_31">#REF!</definedName>
    <definedName name="acdb_32">#REF!</definedName>
    <definedName name="acdb_33">#REF!</definedName>
    <definedName name="acdb_34">#REF!</definedName>
    <definedName name="acdb_35">#REF!</definedName>
    <definedName name="acdb_36">#REF!</definedName>
    <definedName name="acdb_37">#REF!</definedName>
    <definedName name="acdb_38">#REF!</definedName>
    <definedName name="acdb_40">#REF!</definedName>
    <definedName name="acdb_42">#REF!</definedName>
    <definedName name="acdf">#REF!</definedName>
    <definedName name="acdf_24">#REF!</definedName>
    <definedName name="acdf_25">#REF!</definedName>
    <definedName name="acdf_26">#REF!</definedName>
    <definedName name="acdf_27">#REF!</definedName>
    <definedName name="acdf_28">#REF!</definedName>
    <definedName name="acdf_29">#REF!</definedName>
    <definedName name="acdf_30">#REF!</definedName>
    <definedName name="acdf_31">#REF!</definedName>
    <definedName name="acdf_32">#REF!</definedName>
    <definedName name="acdf_33">#REF!</definedName>
    <definedName name="acdf_34">#REF!</definedName>
    <definedName name="acdf_35">#REF!</definedName>
    <definedName name="acdf_36">#REF!</definedName>
    <definedName name="acdf_37">#REF!</definedName>
    <definedName name="acdf_38">#REF!</definedName>
    <definedName name="acdf_40">#REF!</definedName>
    <definedName name="acdf_42">#REF!</definedName>
    <definedName name="acdo">#REF!</definedName>
    <definedName name="acdo_24">#REF!</definedName>
    <definedName name="acdo_25">#REF!</definedName>
    <definedName name="acdo_26">#REF!</definedName>
    <definedName name="acdo_27">#REF!</definedName>
    <definedName name="acdo_28">#REF!</definedName>
    <definedName name="acdo_29">#REF!</definedName>
    <definedName name="acdo_30">#REF!</definedName>
    <definedName name="acdo_31">#REF!</definedName>
    <definedName name="acdo_32">#REF!</definedName>
    <definedName name="acdo_33">#REF!</definedName>
    <definedName name="acdo_34">#REF!</definedName>
    <definedName name="acdo_35">#REF!</definedName>
    <definedName name="acdo_36">#REF!</definedName>
    <definedName name="acdo_37">#REF!</definedName>
    <definedName name="acdo_38">#REF!</definedName>
    <definedName name="acdo_40">#REF!</definedName>
    <definedName name="acdo_42">#REF!</definedName>
    <definedName name="aceq">'[9]AE'!$A:$XFD</definedName>
    <definedName name="acif">#REF!</definedName>
    <definedName name="acif_24">#REF!</definedName>
    <definedName name="acif_25">#REF!</definedName>
    <definedName name="acif_26">#REF!</definedName>
    <definedName name="acif_27">#REF!</definedName>
    <definedName name="acif_28">#REF!</definedName>
    <definedName name="acif_29">#REF!</definedName>
    <definedName name="acif_30">#REF!</definedName>
    <definedName name="acif_31">#REF!</definedName>
    <definedName name="acif_32">#REF!</definedName>
    <definedName name="acif_33">#REF!</definedName>
    <definedName name="acif_34">#REF!</definedName>
    <definedName name="acif_35">#REF!</definedName>
    <definedName name="acif_36">#REF!</definedName>
    <definedName name="acif_37">#REF!</definedName>
    <definedName name="acif_38">#REF!</definedName>
    <definedName name="acif_40">#REF!</definedName>
    <definedName name="acif_42">#REF!</definedName>
    <definedName name="acin">#REF!</definedName>
    <definedName name="acin_18">#REF!</definedName>
    <definedName name="acin_19">#REF!</definedName>
    <definedName name="acin_20">#REF!</definedName>
    <definedName name="acin_21">#REF!</definedName>
    <definedName name="acin_22">#REF!</definedName>
    <definedName name="acin_23">#REF!</definedName>
    <definedName name="acin_24">#REF!</definedName>
    <definedName name="acin_25">#REF!</definedName>
    <definedName name="acin_26">#REF!</definedName>
    <definedName name="acin_27">#REF!</definedName>
    <definedName name="acin_28">#REF!</definedName>
    <definedName name="acin_29">#REF!</definedName>
    <definedName name="acin_30">#REF!</definedName>
    <definedName name="acin_31">#REF!</definedName>
    <definedName name="acin_32">#REF!</definedName>
    <definedName name="acin_33">#REF!</definedName>
    <definedName name="acin_34">#REF!</definedName>
    <definedName name="acin_35">#REF!</definedName>
    <definedName name="acin_36">#REF!</definedName>
    <definedName name="acin_37">#REF!</definedName>
    <definedName name="acin_38">#REF!</definedName>
    <definedName name="acin_40">#REF!</definedName>
    <definedName name="acin_42">#REF!</definedName>
    <definedName name="acti">#REF!</definedName>
    <definedName name="acti_18">#REF!</definedName>
    <definedName name="acti_19">#REF!</definedName>
    <definedName name="acti_20">#REF!</definedName>
    <definedName name="acti_21">#REF!</definedName>
    <definedName name="acti_22">#REF!</definedName>
    <definedName name="acti_23">#REF!</definedName>
    <definedName name="acti_24">#REF!</definedName>
    <definedName name="acti_25">#REF!</definedName>
    <definedName name="acti_26">#REF!</definedName>
    <definedName name="acti_27">#REF!</definedName>
    <definedName name="acti_28">#REF!</definedName>
    <definedName name="acti_29">#REF!</definedName>
    <definedName name="acti_30">#REF!</definedName>
    <definedName name="acti_31">#REF!</definedName>
    <definedName name="acti_32">#REF!</definedName>
    <definedName name="acti_33">#REF!</definedName>
    <definedName name="acti_34">#REF!</definedName>
    <definedName name="acti_35">#REF!</definedName>
    <definedName name="acti_36">#REF!</definedName>
    <definedName name="acti_37">#REF!</definedName>
    <definedName name="acti_38">#REF!</definedName>
    <definedName name="acti_40">#REF!</definedName>
    <definedName name="acti_42">#REF!</definedName>
    <definedName name="avc">'[10]DORSAL'!$A$2:$G$120</definedName>
    <definedName name="datos">'[11]Datos'!$A$2:$G$140</definedName>
    <definedName name="dorsal">'[10]DORSAL'!$A$2:$G$120</definedName>
    <definedName name="EQ">'[12]EQU'!$A:$XFD</definedName>
    <definedName name="Excel_BuiltIn__FilterDatabase_1" localSheetId="13">#REF!</definedName>
    <definedName name="Excel_BuiltIn__FilterDatabase_1" localSheetId="15">#REF!</definedName>
    <definedName name="Excel_BuiltIn__FilterDatabase_1" localSheetId="6">#REF!</definedName>
    <definedName name="Excel_BuiltIn__FilterDatabase_1">#REF!</definedName>
    <definedName name="Excel_BuiltIn_Database" localSheetId="4">#REF!</definedName>
    <definedName name="Excel_BuiltIn_Database" localSheetId="13">#REF!</definedName>
    <definedName name="Excel_BuiltIn_Database" localSheetId="15">#REF!</definedName>
    <definedName name="Excel_BuiltIn_Database" localSheetId="3">#REF!</definedName>
    <definedName name="Excel_BuiltIn_Database" localSheetId="5">#REF!</definedName>
    <definedName name="Excel_BuiltIn_Database" localSheetId="11">#REF!</definedName>
    <definedName name="Excel_BuiltIn_Database" localSheetId="6">#REF!</definedName>
    <definedName name="Excel_BuiltIn_Database" localSheetId="1">#REF!</definedName>
    <definedName name="Excel_BuiltIn_Database" localSheetId="0">#REF!</definedName>
    <definedName name="Excel_BuiltIn_Database" localSheetId="8">#REF!</definedName>
    <definedName name="Excel_BuiltIn_Database">#REF!</definedName>
    <definedName name="Excel_BuiltIn_Database_1" localSheetId="15">#REF!</definedName>
    <definedName name="Excel_BuiltIn_Database_1" localSheetId="5">#REF!</definedName>
    <definedName name="Excel_BuiltIn_Database_1" localSheetId="1">#REF!</definedName>
    <definedName name="Excel_BuiltIn_Database_1" localSheetId="8">#REF!</definedName>
    <definedName name="Excel_BuiltIn_Database_1">#REF!</definedName>
    <definedName name="Excel_BuiltIn_Database_1_1" localSheetId="15">#REF!</definedName>
    <definedName name="Excel_BuiltIn_Database_1_1" localSheetId="5">#REF!</definedName>
    <definedName name="Excel_BuiltIn_Database_1_1" localSheetId="1">#REF!</definedName>
    <definedName name="Excel_BuiltIn_Database_1_1" localSheetId="8">#REF!</definedName>
    <definedName name="Excel_BuiltIn_Database_1_1">#REF!</definedName>
    <definedName name="Excel_BuiltIn_Database_1_1_1" localSheetId="15">#REF!</definedName>
    <definedName name="Excel_BuiltIn_Database_1_1_1" localSheetId="5">#REF!</definedName>
    <definedName name="Excel_BuiltIn_Database_1_1_1" localSheetId="1">#REF!</definedName>
    <definedName name="Excel_BuiltIn_Database_1_1_1" localSheetId="8">#REF!</definedName>
    <definedName name="Excel_BuiltIn_Database_1_1_1">#REF!</definedName>
    <definedName name="Excel_BuiltIn_Database_1_1_1_1" localSheetId="15">#REF!</definedName>
    <definedName name="Excel_BuiltIn_Database_1_1_1_1" localSheetId="5">#REF!</definedName>
    <definedName name="Excel_BuiltIn_Database_1_1_1_1" localSheetId="1">#REF!</definedName>
    <definedName name="Excel_BuiltIn_Database_1_1_1_1" localSheetId="8">#REF!</definedName>
    <definedName name="Excel_BuiltIn_Database_1_1_1_1">#REF!</definedName>
    <definedName name="Excel_BuiltIn_Database_1_1_1_1_1" localSheetId="15">#REF!</definedName>
    <definedName name="Excel_BuiltIn_Database_1_1_1_1_1" localSheetId="5">#REF!</definedName>
    <definedName name="Excel_BuiltIn_Database_1_1_1_1_1" localSheetId="1">#REF!</definedName>
    <definedName name="Excel_BuiltIn_Database_1_1_1_1_1" localSheetId="8">#REF!</definedName>
    <definedName name="Excel_BuiltIn_Database_1_1_1_1_1">#REF!</definedName>
    <definedName name="Excel_BuiltIn_Database_1_1_2" localSheetId="15">#REF!</definedName>
    <definedName name="Excel_BuiltIn_Database_1_1_2" localSheetId="5">#REF!</definedName>
    <definedName name="Excel_BuiltIn_Database_1_1_2" localSheetId="1">#REF!</definedName>
    <definedName name="Excel_BuiltIn_Database_1_1_2" localSheetId="8">#REF!</definedName>
    <definedName name="Excel_BuiltIn_Database_1_1_2">#REF!</definedName>
    <definedName name="Excel_BuiltIn_Database_1_1_2_1" localSheetId="15">#REF!</definedName>
    <definedName name="Excel_BuiltIn_Database_1_1_2_1" localSheetId="5">#REF!</definedName>
    <definedName name="Excel_BuiltIn_Database_1_1_2_1" localSheetId="1">#REF!</definedName>
    <definedName name="Excel_BuiltIn_Database_1_1_2_1" localSheetId="8">#REF!</definedName>
    <definedName name="Excel_BuiltIn_Database_1_1_2_1">#REF!</definedName>
    <definedName name="Excel_BuiltIn_Database_1_2" localSheetId="15">#REF!</definedName>
    <definedName name="Excel_BuiltIn_Database_1_2" localSheetId="5">#REF!</definedName>
    <definedName name="Excel_BuiltIn_Database_1_2" localSheetId="1">#REF!</definedName>
    <definedName name="Excel_BuiltIn_Database_1_2" localSheetId="8">#REF!</definedName>
    <definedName name="Excel_BuiltIn_Database_1_2">#REF!</definedName>
    <definedName name="Excel_BuiltIn_Database_1_2_1" localSheetId="15">#REF!</definedName>
    <definedName name="Excel_BuiltIn_Database_1_2_1" localSheetId="5">#REF!</definedName>
    <definedName name="Excel_BuiltIn_Database_1_2_1" localSheetId="1">#REF!</definedName>
    <definedName name="Excel_BuiltIn_Database_1_2_1" localSheetId="8">#REF!</definedName>
    <definedName name="Excel_BuiltIn_Database_1_2_1">#REF!</definedName>
    <definedName name="Excel_BuiltIn_Database_1_2_1_1" localSheetId="15">#REF!</definedName>
    <definedName name="Excel_BuiltIn_Database_1_2_1_1" localSheetId="5">#REF!</definedName>
    <definedName name="Excel_BuiltIn_Database_1_2_1_1" localSheetId="1">#REF!</definedName>
    <definedName name="Excel_BuiltIn_Database_1_2_1_1" localSheetId="8">#REF!</definedName>
    <definedName name="Excel_BuiltIn_Database_1_2_1_1">#REF!</definedName>
    <definedName name="Excel_BuiltIn_Database_2" localSheetId="15">#REF!</definedName>
    <definedName name="Excel_BuiltIn_Database_2" localSheetId="5">#REF!</definedName>
    <definedName name="Excel_BuiltIn_Database_2" localSheetId="1">#REF!</definedName>
    <definedName name="Excel_BuiltIn_Database_2" localSheetId="8">#REF!</definedName>
    <definedName name="Excel_BuiltIn_Database_2">#REF!</definedName>
    <definedName name="Excel_BuiltIn_Print_Area_231">#REF!</definedName>
    <definedName name="Excel_BuiltIn_Print_Titles_5" localSheetId="13">#REF!</definedName>
    <definedName name="Excel_BuiltIn_Print_Titles_5" localSheetId="15">#REF!</definedName>
    <definedName name="Excel_BuiltIn_Print_Titles_5" localSheetId="6">#REF!</definedName>
    <definedName name="Excel_BuiltIn_Print_Titles_5">#REF!</definedName>
    <definedName name="IN">'[12]IND'!$A:$XFD</definedName>
    <definedName name="IND">'[13]IN'!$3:$102</definedName>
    <definedName name="IPC_Member">#REF!</definedName>
    <definedName name="IPC_Member_18">#REF!</definedName>
    <definedName name="IPC_Member_19">#REF!</definedName>
    <definedName name="IPC_Member_20">#REF!</definedName>
    <definedName name="IPC_Member_21">#REF!</definedName>
    <definedName name="IPC_Member_22">#REF!</definedName>
    <definedName name="IPC_Member_23">#REF!</definedName>
    <definedName name="IPC_Member_24">#REF!</definedName>
    <definedName name="IPC_Member_25">#REF!</definedName>
    <definedName name="IPC_Member_26">#REF!</definedName>
    <definedName name="IPC_Member_27">#REF!</definedName>
    <definedName name="IPC_Member_28">#REF!</definedName>
    <definedName name="IPC_Member_29">#REF!</definedName>
    <definedName name="IPC_Member_30">#REF!</definedName>
    <definedName name="IPC_Member_31">#REF!</definedName>
    <definedName name="IPC_Member_32">#REF!</definedName>
    <definedName name="IPC_Member_33">#REF!</definedName>
    <definedName name="IPC_Member_34">#REF!</definedName>
    <definedName name="IPC_Member_35">#REF!</definedName>
    <definedName name="IPC_Member_36">#REF!</definedName>
    <definedName name="IPC_Member_37">#REF!</definedName>
    <definedName name="IPC_Member_38">#REF!</definedName>
    <definedName name="IPC_Member_40">#REF!</definedName>
    <definedName name="IPC_Member_42">#REF!</definedName>
    <definedName name="JBS">'[14]JB'!$A$1:$E$100</definedName>
    <definedName name="JBS_24">'[14]JB'!$A$1:$E$100</definedName>
    <definedName name="JBS_25">'[14]JB'!$A$1:$E$100</definedName>
    <definedName name="JBS_26">'[14]JB'!$A$1:$E$100</definedName>
    <definedName name="JBS_27">'[14]JB'!$A$1:$E$100</definedName>
    <definedName name="JBS_28">'[14]JB'!$A$1:$E$100</definedName>
    <definedName name="JBS_29">'[14]JB'!$A$1:$E$100</definedName>
    <definedName name="JBS_30">'[14]JB'!$A$1:$E$100</definedName>
    <definedName name="JBS_31">'[14]JB'!$A$1:$E$100</definedName>
    <definedName name="JBS_32">'[14]JB'!$A$1:$E$100</definedName>
    <definedName name="JBS_33">'[14]JB'!$A$1:$E$100</definedName>
    <definedName name="JBS_34">'[14]JB'!$A$1:$E$100</definedName>
    <definedName name="JBS_35">'[14]JB'!$A$1:$E$100</definedName>
    <definedName name="JBS_36">'[14]JB'!$A$1:$E$100</definedName>
    <definedName name="JBS_37">'[14]JB'!$A$1:$E$100</definedName>
    <definedName name="JBS_38">'[14]JB'!$A$1:$E$100</definedName>
    <definedName name="JBS_40">'[14]JB'!$A$1:$E$100</definedName>
    <definedName name="JBS_42">'[14]JB'!$A$1:$E$100</definedName>
    <definedName name="JGS">#REF!</definedName>
    <definedName name="JGS_18">#REF!</definedName>
    <definedName name="JGS_19">#REF!</definedName>
    <definedName name="JGS_20">#REF!</definedName>
    <definedName name="JGS_21">#REF!</definedName>
    <definedName name="JGS_22">#REF!</definedName>
    <definedName name="JGS_23">#REF!</definedName>
    <definedName name="JGS_24">#REF!</definedName>
    <definedName name="JGS_25">#REF!</definedName>
    <definedName name="JGS_26">#REF!</definedName>
    <definedName name="JGS_27">#REF!</definedName>
    <definedName name="JGS_28">#REF!</definedName>
    <definedName name="JGS_29">#REF!</definedName>
    <definedName name="JGS_30">#REF!</definedName>
    <definedName name="JGS_31">#REF!</definedName>
    <definedName name="JGS_32">#REF!</definedName>
    <definedName name="JGS_33">#REF!</definedName>
    <definedName name="JGS_34">#REF!</definedName>
    <definedName name="JGS_35">#REF!</definedName>
    <definedName name="JGS_36">#REF!</definedName>
    <definedName name="JGS_37">#REF!</definedName>
    <definedName name="JGS_38">#REF!</definedName>
    <definedName name="JGS_40">#REF!</definedName>
    <definedName name="JGS_42">#REF!</definedName>
    <definedName name="JUG">'[15]Jug'!$A$2:$D$13</definedName>
    <definedName name="PC">#REF!</definedName>
    <definedName name="PC_18">#REF!</definedName>
    <definedName name="PC_19">#REF!</definedName>
    <definedName name="PC_20">#REF!</definedName>
    <definedName name="PC_21">#REF!</definedName>
    <definedName name="PC_22">#REF!</definedName>
    <definedName name="PC_23">#REF!</definedName>
    <definedName name="PC_24">#REF!</definedName>
    <definedName name="PC_25">#REF!</definedName>
    <definedName name="PC_26">#REF!</definedName>
    <definedName name="PC_27">#REF!</definedName>
    <definedName name="PC_28">#REF!</definedName>
    <definedName name="PC_29">#REF!</definedName>
    <definedName name="PC_30">#REF!</definedName>
    <definedName name="PC_31">#REF!</definedName>
    <definedName name="PC_32">#REF!</definedName>
    <definedName name="PC_33">#REF!</definedName>
    <definedName name="PC_34">#REF!</definedName>
    <definedName name="PC_35">#REF!</definedName>
    <definedName name="PC_36">#REF!</definedName>
    <definedName name="PC_37">#REF!</definedName>
    <definedName name="PC_38">#REF!</definedName>
    <definedName name="PC_40">#REF!</definedName>
    <definedName name="PC_42">#REF!</definedName>
    <definedName name="PCS">#REF!</definedName>
    <definedName name="PCS_18">#REF!</definedName>
    <definedName name="PCS_19">#REF!</definedName>
    <definedName name="PCS_20">#REF!</definedName>
    <definedName name="PCS_21">#REF!</definedName>
    <definedName name="PCS_22">#REF!</definedName>
    <definedName name="PCS_23">#REF!</definedName>
    <definedName name="PCS_24">#REF!</definedName>
    <definedName name="PCS_25">#REF!</definedName>
    <definedName name="PCS_26">#REF!</definedName>
    <definedName name="PCS_27">#REF!</definedName>
    <definedName name="PCS_28">#REF!</definedName>
    <definedName name="PCS_29">#REF!</definedName>
    <definedName name="PCS_30">#REF!</definedName>
    <definedName name="PCS_31">#REF!</definedName>
    <definedName name="PCS_32">#REF!</definedName>
    <definedName name="PCS_33">#REF!</definedName>
    <definedName name="PCS_34">#REF!</definedName>
    <definedName name="PCS_35">#REF!</definedName>
    <definedName name="PCS_36">#REF!</definedName>
    <definedName name="PCS_37">#REF!</definedName>
    <definedName name="PCS_38">#REF!</definedName>
    <definedName name="PCS_40">#REF!</definedName>
    <definedName name="PCS_42">#REF!</definedName>
    <definedName name="Players">'[16]Players'!$B$4:$H$124</definedName>
    <definedName name="PLAYERS_18">'[17]Players'!$B$4:$H$123</definedName>
    <definedName name="PLAYERS_19">'[17]Players'!$B$4:$H$123</definedName>
    <definedName name="PLAYERS_20">'[17]Players'!$B$4:$H$123</definedName>
    <definedName name="PLAYERS_21">'[17]Players'!$B$4:$H$123</definedName>
    <definedName name="PLAYERS_22">'[17]Players'!$B$4:$H$123</definedName>
    <definedName name="PLAYERS_23">'[17]Players'!$B$4:$H$123</definedName>
    <definedName name="Players_24">'[16]Players'!$B$4:$H$124</definedName>
    <definedName name="Players_25">'[16]Players'!$B$4:$H$124</definedName>
    <definedName name="Players_26">'[16]Players'!$B$4:$H$124</definedName>
    <definedName name="Players_27">'[16]Players'!$B$4:$H$124</definedName>
    <definedName name="Players_28">'[16]Players'!$B$4:$H$124</definedName>
    <definedName name="Players_29">'[16]Players'!$B$4:$H$124</definedName>
    <definedName name="Players_30">'[16]Players'!$B$4:$H$124</definedName>
    <definedName name="Players_31">'[16]Players'!$B$4:$H$124</definedName>
    <definedName name="Players_32">'[16]Players'!$B$4:$H$124</definedName>
    <definedName name="Players_33">'[16]Players'!$B$4:$H$124</definedName>
    <definedName name="Players_34">'[16]Players'!$B$4:$H$124</definedName>
    <definedName name="Players_35">'[16]Players'!$B$4:$H$124</definedName>
    <definedName name="Players_36">'[16]Players'!$B$4:$H$124</definedName>
    <definedName name="Players_37">'[16]Players'!$B$4:$H$124</definedName>
    <definedName name="Players_38">'[16]Players'!$B$4:$H$124</definedName>
    <definedName name="Players_40">'[16]Players'!$B$4:$H$124</definedName>
    <definedName name="Players_42">'[16]Players'!$B$4:$H$124</definedName>
    <definedName name="RK">#REF!</definedName>
    <definedName name="RK_18">#REF!</definedName>
    <definedName name="RK_19">#REF!</definedName>
    <definedName name="RK_20">#REF!</definedName>
    <definedName name="RK_21">#REF!</definedName>
    <definedName name="RK_22">#REF!</definedName>
    <definedName name="RK_23">#REF!</definedName>
    <definedName name="RK_24">#REF!</definedName>
    <definedName name="RK_25">#REF!</definedName>
    <definedName name="RK_26">#REF!</definedName>
    <definedName name="RK_27">#REF!</definedName>
    <definedName name="RK_28">#REF!</definedName>
    <definedName name="RK_29">#REF!</definedName>
    <definedName name="RK_30">#REF!</definedName>
    <definedName name="RK_31">#REF!</definedName>
    <definedName name="RK_32">#REF!</definedName>
    <definedName name="RK_33">#REF!</definedName>
    <definedName name="RK_34">#REF!</definedName>
    <definedName name="RK_35">#REF!</definedName>
    <definedName name="RK_36">#REF!</definedName>
    <definedName name="RK_37">#REF!</definedName>
    <definedName name="RK_38">#REF!</definedName>
    <definedName name="RK_40">#REF!</definedName>
    <definedName name="RK_42">#REF!</definedName>
    <definedName name="RKJB">#REF!</definedName>
    <definedName name="RKJB_18">#REF!</definedName>
    <definedName name="RKJB_19">#REF!</definedName>
    <definedName name="RKJB_20">#REF!</definedName>
    <definedName name="RKJB_21">#REF!</definedName>
    <definedName name="RKJB_22">#REF!</definedName>
    <definedName name="RKJB_23">#REF!</definedName>
    <definedName name="RKJB_24">#REF!</definedName>
    <definedName name="RKJB_25">#REF!</definedName>
    <definedName name="RKJB_26">#REF!</definedName>
    <definedName name="RKJB_27">#REF!</definedName>
    <definedName name="RKJB_28">#REF!</definedName>
    <definedName name="RKJB_29">#REF!</definedName>
    <definedName name="RKJB_30">#REF!</definedName>
    <definedName name="RKJB_31">#REF!</definedName>
    <definedName name="RKJB_32">#REF!</definedName>
    <definedName name="RKJB_33">#REF!</definedName>
    <definedName name="RKJB_34">#REF!</definedName>
    <definedName name="RKJB_35">#REF!</definedName>
    <definedName name="RKJB_36">#REF!</definedName>
    <definedName name="RKJB_37">#REF!</definedName>
    <definedName name="RKJB_38">#REF!</definedName>
    <definedName name="RKJB_40">#REF!</definedName>
    <definedName name="RKJB_42">#REF!</definedName>
    <definedName name="RKJG">#REF!</definedName>
    <definedName name="RKJG_18">#REF!</definedName>
    <definedName name="RKJG_19">#REF!</definedName>
    <definedName name="RKJG_20">#REF!</definedName>
    <definedName name="RKJG_21">#REF!</definedName>
    <definedName name="RKJG_22">#REF!</definedName>
    <definedName name="RKJG_23">#REF!</definedName>
    <definedName name="RKJG_24">#REF!</definedName>
    <definedName name="RKJG_25">#REF!</definedName>
    <definedName name="RKJG_26">#REF!</definedName>
    <definedName name="RKJG_27">#REF!</definedName>
    <definedName name="RKJG_28">#REF!</definedName>
    <definedName name="RKJG_29">#REF!</definedName>
    <definedName name="RKJG_30">#REF!</definedName>
    <definedName name="RKJG_31">#REF!</definedName>
    <definedName name="RKJG_32">#REF!</definedName>
    <definedName name="RKJG_33">#REF!</definedName>
    <definedName name="RKJG_34">#REF!</definedName>
    <definedName name="RKJG_35">#REF!</definedName>
    <definedName name="RKJG_36">#REF!</definedName>
    <definedName name="RKJG_37">#REF!</definedName>
    <definedName name="RKJG_38">#REF!</definedName>
    <definedName name="RKJG_40">#REF!</definedName>
    <definedName name="RKJG_42">#REF!</definedName>
    <definedName name="SI">#REF!</definedName>
    <definedName name="SI_24">#REF!</definedName>
    <definedName name="SI_25">#REF!</definedName>
    <definedName name="SI_26">#REF!</definedName>
    <definedName name="SI_27">#REF!</definedName>
    <definedName name="SI_28">#REF!</definedName>
    <definedName name="SI_29">#REF!</definedName>
    <definedName name="SI_30">#REF!</definedName>
    <definedName name="SI_31">#REF!</definedName>
    <definedName name="SI_32">#REF!</definedName>
    <definedName name="SI_33">#REF!</definedName>
    <definedName name="SI_34">#REF!</definedName>
    <definedName name="SI_35">#REF!</definedName>
    <definedName name="SI_36">#REF!</definedName>
    <definedName name="SI_37">#REF!</definedName>
    <definedName name="SI_38">#REF!</definedName>
    <definedName name="SI_40">#REF!</definedName>
    <definedName name="SI_42">#REF!</definedName>
    <definedName name="Zuordnung" localSheetId="13">'[18]Verknüpfungen'!$C$1:$C$48</definedName>
    <definedName name="Zuordnung" localSheetId="15">'[18]Verknüpfungen'!$C$1:$C$48</definedName>
    <definedName name="Zuordnung" localSheetId="3">'[4]Verknüpfungen'!$C$1:$C$48</definedName>
    <definedName name="Zuordnung" localSheetId="6">'[18]Verknüpfungen'!$C$1:$C$48</definedName>
    <definedName name="Zuordnung">'[1]Verknüpfungen'!$C$1:$C$48</definedName>
    <definedName name="ву" localSheetId="15">#REF!</definedName>
    <definedName name="ву" localSheetId="5">#REF!</definedName>
    <definedName name="ву" localSheetId="1">#REF!</definedName>
    <definedName name="ву" localSheetId="8">#REF!</definedName>
    <definedName name="ву">#REF!</definedName>
    <definedName name="ву_1" localSheetId="15">#REF!</definedName>
    <definedName name="ву_1" localSheetId="5">#REF!</definedName>
    <definedName name="ву_1" localSheetId="1">#REF!</definedName>
    <definedName name="ву_1" localSheetId="8">#REF!</definedName>
    <definedName name="ву_1">#REF!</definedName>
    <definedName name="ву_2" localSheetId="15">#REF!</definedName>
    <definedName name="ву_2" localSheetId="5">#REF!</definedName>
    <definedName name="ву_2" localSheetId="1">#REF!</definedName>
    <definedName name="ву_2" localSheetId="8">#REF!</definedName>
    <definedName name="ву_2">#REF!</definedName>
    <definedName name="_xlnm.Print_Titles" localSheetId="3">'Группы'!$1:$3</definedName>
    <definedName name="_xlnm.Print_Titles" localSheetId="12">'ПАРЫ64'!$1:$5</definedName>
    <definedName name="_xlnm.Print_Titles" localSheetId="2">'Список уч-ов'!$1:$6</definedName>
    <definedName name="_xlnm.Print_Titles" localSheetId="1">'Список уч-ов (алф)'!$1:$6</definedName>
    <definedName name="Команды_протокол" localSheetId="15">#REF!</definedName>
    <definedName name="Команды_протокол" localSheetId="5">#REF!</definedName>
    <definedName name="Команды_протокол" localSheetId="1">#REF!</definedName>
    <definedName name="Команды_протокол" localSheetId="8">#REF!</definedName>
    <definedName name="Команды_протокол">#REF!</definedName>
    <definedName name="Команды_протокол_1" localSheetId="15">#REF!</definedName>
    <definedName name="Команды_протокол_1" localSheetId="5">#REF!</definedName>
    <definedName name="Команды_протокол_1" localSheetId="1">#REF!</definedName>
    <definedName name="Команды_протокол_1" localSheetId="8">#REF!</definedName>
    <definedName name="Команды_протокол_1">#REF!</definedName>
    <definedName name="Команды_протокол_2" localSheetId="15">#REF!</definedName>
    <definedName name="Команды_протокол_2" localSheetId="5">#REF!</definedName>
    <definedName name="Команды_протокол_2" localSheetId="1">#REF!</definedName>
    <definedName name="Команды_протокол_2" localSheetId="8">#REF!</definedName>
    <definedName name="Команды_протокол_2">#REF!</definedName>
    <definedName name="_xlnm.Print_Area" localSheetId="4">'8х6'!$A$1:$AH$132</definedName>
    <definedName name="_xlnm.Print_Area" localSheetId="13">'Бегунок(6)'!$A$1:$V$38</definedName>
    <definedName name="_xlnm.Print_Area" localSheetId="15">'Бегунок(чистый)'!$A$1:$V$38</definedName>
    <definedName name="_xlnm.Print_Area" localSheetId="3">'Группы'!$A$1:$AB$171</definedName>
    <definedName name="_xlnm.Print_Area" localSheetId="5">'Круг на 6'!$A$1:$AH$25</definedName>
    <definedName name="_xlnm.Print_Area" localSheetId="11">'ПАРЫ'!$A$1:$S$75</definedName>
    <definedName name="_xlnm.Print_Area" localSheetId="12">'ПАРЫ64'!$A$1:$S$141</definedName>
    <definedName name="_xlnm.Print_Area" localSheetId="10">'ПАРЫ-посев'!$A$1:$K$38</definedName>
    <definedName name="_xlnm.Print_Area" localSheetId="7">'Сетка 16'!$A$1:$P$64</definedName>
    <definedName name="_xlnm.Print_Area" localSheetId="2">'Список уч-ов'!$A$1:$H$124</definedName>
    <definedName name="_xlnm.Print_Area" localSheetId="1">'Список уч-ов (алф)'!$A$1:$H$74</definedName>
    <definedName name="_xlnm.Print_Area" localSheetId="0">'Титул'!$A$1:$B$22</definedName>
    <definedName name="_xlnm.Print_Area" localSheetId="8">'Фин_1 круг'!$A$1:$R$68</definedName>
    <definedName name="_xlnm.Print_Area" localSheetId="9">'Финал'!$A$1:$AM$68</definedName>
  </definedNames>
  <calcPr fullCalcOnLoad="1"/>
</workbook>
</file>

<file path=xl/sharedStrings.xml><?xml version="1.0" encoding="utf-8"?>
<sst xmlns="http://schemas.openxmlformats.org/spreadsheetml/2006/main" count="3384" uniqueCount="803">
  <si>
    <t># участника</t>
  </si>
  <si>
    <t>ФАМИЛИЯ</t>
  </si>
  <si>
    <t>№</t>
  </si>
  <si>
    <t>Фамилия, Имя</t>
  </si>
  <si>
    <t>О</t>
  </si>
  <si>
    <t>С</t>
  </si>
  <si>
    <t>М</t>
  </si>
  <si>
    <t>1</t>
  </si>
  <si>
    <t>25</t>
  </si>
  <si>
    <t>28</t>
  </si>
  <si>
    <t>3</t>
  </si>
  <si>
    <t>5</t>
  </si>
  <si>
    <t>4</t>
  </si>
  <si>
    <t>6</t>
  </si>
  <si>
    <t>Город</t>
  </si>
  <si>
    <t>2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</si>
  <si>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</si>
  <si>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</si>
  <si>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</si>
  <si>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</si>
  <si>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</si>
  <si>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</si>
  <si>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</si>
  <si>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</si>
  <si>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</si>
  <si>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</si>
  <si>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</si>
  <si>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</si>
  <si>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</si>
  <si>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</si>
  <si>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</si>
  <si>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</si>
  <si>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</si>
  <si>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</si>
  <si>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</si>
  <si>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</si>
  <si>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</si>
  <si>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</si>
  <si>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</si>
  <si>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</si>
  <si>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</si>
  <si>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</si>
  <si>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</si>
  <si>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</si>
  <si>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</si>
  <si>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</si>
  <si>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1 место</t>
  </si>
  <si>
    <t>2 место</t>
  </si>
  <si>
    <t>3 место</t>
  </si>
  <si>
    <t>-11</t>
  </si>
  <si>
    <t>-1</t>
  </si>
  <si>
    <t>-2</t>
  </si>
  <si>
    <t>-3</t>
  </si>
  <si>
    <t>-4</t>
  </si>
  <si>
    <t>-5</t>
  </si>
  <si>
    <t>-6</t>
  </si>
  <si>
    <t>-7</t>
  </si>
  <si>
    <t>-8</t>
  </si>
  <si>
    <t>-9</t>
  </si>
  <si>
    <t>-10</t>
  </si>
  <si>
    <t>-12</t>
  </si>
  <si>
    <t>-14</t>
  </si>
  <si>
    <t>-15</t>
  </si>
  <si>
    <t>Субъект РФ</t>
  </si>
  <si>
    <t>Х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</si>
  <si>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</si>
  <si>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</si>
  <si>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</si>
  <si>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</si>
  <si>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</si>
  <si>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</si>
  <si>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</si>
  <si>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</si>
  <si>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</si>
  <si>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</si>
  <si>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</si>
  <si>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</si>
  <si>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</si>
  <si>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</si>
  <si>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</si>
  <si>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</si>
  <si>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</si>
  <si>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</si>
  <si>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</si>
  <si>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</si>
  <si>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</si>
  <si>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</si>
  <si>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</si>
  <si>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</si>
  <si>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</si>
  <si>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</si>
  <si>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</si>
  <si>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</si>
  <si>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</si>
  <si>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</si>
  <si>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</si>
  <si>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</si>
  <si>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</si>
  <si>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</si>
  <si>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</si>
  <si>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</si>
  <si>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</si>
  <si>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</si>
  <si>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</si>
  <si>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</si>
  <si>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</si>
  <si>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</si>
  <si>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</si>
  <si>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 xml:space="preserve"> </t>
  </si>
  <si>
    <t>Группа № 16</t>
  </si>
  <si>
    <t>Группа № 15</t>
  </si>
  <si>
    <t>Группа № 14</t>
  </si>
  <si>
    <t>Группа № 13</t>
  </si>
  <si>
    <t>Группа № 12</t>
  </si>
  <si>
    <t>Группа № 11</t>
  </si>
  <si>
    <t>Группа № 10</t>
  </si>
  <si>
    <t>Группа № 9</t>
  </si>
  <si>
    <t>Группа № 8</t>
  </si>
  <si>
    <t>Группа № 7</t>
  </si>
  <si>
    <t>Группа № 6</t>
  </si>
  <si>
    <t>Группа № 5</t>
  </si>
  <si>
    <t>Группа № 4</t>
  </si>
  <si>
    <t>Группа № 3</t>
  </si>
  <si>
    <t>Группа № 2</t>
  </si>
  <si>
    <t>Группа № 1</t>
  </si>
  <si>
    <t>С П И С О К   У Ч А С Т Н И К О В</t>
  </si>
  <si>
    <t>82</t>
  </si>
  <si>
    <t>83</t>
  </si>
  <si>
    <t>84</t>
  </si>
  <si>
    <t>85</t>
  </si>
  <si>
    <t>86</t>
  </si>
  <si>
    <t>-31</t>
  </si>
  <si>
    <t>Группа № 17</t>
  </si>
  <si>
    <t>Группа № 18</t>
  </si>
  <si>
    <t>Группа № 19</t>
  </si>
  <si>
    <t>Группа № 20</t>
  </si>
  <si>
    <t>Группа № 21</t>
  </si>
  <si>
    <t>Группа № 22</t>
  </si>
  <si>
    <t>Группа № 23</t>
  </si>
  <si>
    <t>Группа № 24</t>
  </si>
  <si>
    <t>Группа № 25</t>
  </si>
  <si>
    <t>Группа № 26</t>
  </si>
  <si>
    <t>Группа № 27</t>
  </si>
  <si>
    <t>Группа № 28</t>
  </si>
  <si>
    <t>Предварительный этап</t>
  </si>
  <si>
    <t>1-3</t>
  </si>
  <si>
    <t>2-3</t>
  </si>
  <si>
    <t>ЧЕМПИОНАТ РОССИИ ПО НАСТОЛЬНОМУ ТЕННИСУ СРЕДИ ВЕТЕРАНОВ</t>
  </si>
  <si>
    <t>Дата рождения</t>
  </si>
  <si>
    <t>Полных лет</t>
  </si>
  <si>
    <t>ФИО полностью</t>
  </si>
  <si>
    <t>Е.Е.Демчук (г. Самара)</t>
  </si>
  <si>
    <t>А.В.Александров (г. Казань)</t>
  </si>
  <si>
    <t xml:space="preserve">  </t>
  </si>
  <si>
    <t>ПАРНЫЙ РАЗРЯД</t>
  </si>
  <si>
    <t>ФИНАЛЬНЫЙ ЭТАП</t>
  </si>
  <si>
    <t>Лист 1.</t>
  </si>
  <si>
    <t>Лист 2.</t>
  </si>
  <si>
    <t>-26</t>
  </si>
  <si>
    <t>-25</t>
  </si>
  <si>
    <t>-28</t>
  </si>
  <si>
    <t>-27</t>
  </si>
  <si>
    <t>Матч #</t>
  </si>
  <si>
    <t>Дата</t>
  </si>
  <si>
    <t>Стол #</t>
  </si>
  <si>
    <t>Круг #</t>
  </si>
  <si>
    <t>Группа #</t>
  </si>
  <si>
    <t>Встреча #</t>
  </si>
  <si>
    <t>Игроки</t>
  </si>
  <si>
    <t>Партии</t>
  </si>
  <si>
    <t>Итог</t>
  </si>
  <si>
    <t>#</t>
  </si>
  <si>
    <t>Победитель</t>
  </si>
  <si>
    <t>Фамилия судьи</t>
  </si>
  <si>
    <t>Фамилия, имя</t>
  </si>
  <si>
    <t>Категория</t>
  </si>
  <si>
    <t>Номер матча</t>
  </si>
  <si>
    <t>26.02</t>
  </si>
  <si>
    <t>Игрок 1</t>
  </si>
  <si>
    <t>Игрок 2</t>
  </si>
  <si>
    <t>#1</t>
  </si>
  <si>
    <t>#2</t>
  </si>
  <si>
    <t>Группа</t>
  </si>
  <si>
    <t>Круг (тур)</t>
  </si>
  <si>
    <t>2-4</t>
  </si>
  <si>
    <t>1-4</t>
  </si>
  <si>
    <t>1-2</t>
  </si>
  <si>
    <t>3-4</t>
  </si>
  <si>
    <t>Группа №</t>
  </si>
  <si>
    <t>Самара, 25-28.02.2016</t>
  </si>
  <si>
    <t>Подпись:</t>
  </si>
  <si>
    <t>МУЖЧИНЫ</t>
  </si>
  <si>
    <t>40-49</t>
  </si>
  <si>
    <t xml:space="preserve">ВОЗРАСТНАЯ КАТЕГОРИЯ: </t>
  </si>
  <si>
    <t xml:space="preserve"> лет</t>
  </si>
  <si>
    <t>Возрастная категория:</t>
  </si>
  <si>
    <t>А</t>
  </si>
  <si>
    <t>В</t>
  </si>
  <si>
    <t>Кириллов Денис  </t>
  </si>
  <si>
    <t xml:space="preserve"> 27.04.1976</t>
  </si>
  <si>
    <t xml:space="preserve">Пермь </t>
  </si>
  <si>
    <t>Логинов Леонид Валериевич</t>
  </si>
  <si>
    <t>Самара</t>
  </si>
  <si>
    <t>Тюленев Евгений Сергеевич</t>
  </si>
  <si>
    <t>Тольятти</t>
  </si>
  <si>
    <t>Четаев Константин Владимирович</t>
  </si>
  <si>
    <t>Багиян Степан Васильевич</t>
  </si>
  <si>
    <t xml:space="preserve"> 02.10.1975</t>
  </si>
  <si>
    <t>Киров</t>
  </si>
  <si>
    <t>Галимулин Ильдар Раулевич</t>
  </si>
  <si>
    <t>Набережные Челны</t>
  </si>
  <si>
    <t>Лебедев Александр Владимирович</t>
  </si>
  <si>
    <t>29 06 1975</t>
  </si>
  <si>
    <t>Краснодар</t>
  </si>
  <si>
    <t>Сидоров Сергей Сергеевич</t>
  </si>
  <si>
    <t>Новосибирск</t>
  </si>
  <si>
    <t>Степанов Михаил Григорьевич</t>
  </si>
  <si>
    <t>Казань</t>
  </si>
  <si>
    <t>Танков Илья Витальевич</t>
  </si>
  <si>
    <t>Екатеринбург</t>
  </si>
  <si>
    <t>Антонов Валерий Владимирович</t>
  </si>
  <si>
    <t>Беляков Игорь Сергеевич</t>
  </si>
  <si>
    <t>Тюмень</t>
  </si>
  <si>
    <t xml:space="preserve">Беркутов Дмитрий Анатольевич </t>
  </si>
  <si>
    <t xml:space="preserve"> 05.09.1974</t>
  </si>
  <si>
    <t>Бондарев Евгений Петрович</t>
  </si>
  <si>
    <t>Бурматнов Дмитрий Юрьевич</t>
  </si>
  <si>
    <t>Двуреченский Владимир  Александрович</t>
  </si>
  <si>
    <t xml:space="preserve">Липецк </t>
  </si>
  <si>
    <t>Ефимов Александр Владимирович</t>
  </si>
  <si>
    <t>Мельников Дмитрий Анатольевич</t>
  </si>
  <si>
    <t>Балаково</t>
  </si>
  <si>
    <t>Саратов</t>
  </si>
  <si>
    <t>Чернев Игорь Леонидови</t>
  </si>
  <si>
    <t xml:space="preserve"> Воронеж</t>
  </si>
  <si>
    <t>Шевцов Андрей Валентинович</t>
  </si>
  <si>
    <t>Геленджик</t>
  </si>
  <si>
    <t>Шереметьев Сергей Викторович</t>
  </si>
  <si>
    <t>Юнушев Ильдар Вахитович</t>
  </si>
  <si>
    <t>Юшков Антон Александрович</t>
  </si>
  <si>
    <t>Бахметьев Валерий Николаевич</t>
  </si>
  <si>
    <t>Губайдуллин Айдар Шамилович</t>
  </si>
  <si>
    <t>Ижевск</t>
  </si>
  <si>
    <t>Жижкун Евгений Владимирович</t>
  </si>
  <si>
    <t>Сызрань</t>
  </si>
  <si>
    <t>Коротков Дмитрий Анатольевич</t>
  </si>
  <si>
    <t>1973  </t>
  </si>
  <si>
    <t>Криушкин Дмитрий Викторович</t>
  </si>
  <si>
    <t>Мещеряков  Сергей Викторович</t>
  </si>
  <si>
    <t>Сорбало Владислав Федорович</t>
  </si>
  <si>
    <t>Евпатория</t>
  </si>
  <si>
    <t>Белов Андрей Борисович</t>
  </si>
  <si>
    <t>Димитриев Александр Иванович</t>
  </si>
  <si>
    <t>Каташвили Александр Важоевич</t>
  </si>
  <si>
    <t>Тверь</t>
  </si>
  <si>
    <t>Михайлов Юрий Юрьевич</t>
  </si>
  <si>
    <t>Понькин Антон Николаевич</t>
  </si>
  <si>
    <t>Рослый Михаил Вячеславович</t>
  </si>
  <si>
    <t>Савушкин Николай Николаевич</t>
  </si>
  <si>
    <t> 08.06.1972</t>
  </si>
  <si>
    <t>Степанов Павел Юрьевич</t>
  </si>
  <si>
    <t>Трошков Алексей Викторович</t>
  </si>
  <si>
    <t>Цымбалюк Дмитрий Александрович</t>
  </si>
  <si>
    <t>Юрин Владимир Владимирович</t>
  </si>
  <si>
    <t xml:space="preserve"> 17.05.1972</t>
  </si>
  <si>
    <t>Арапов Александр Алексеевич</t>
  </si>
  <si>
    <t>Красноярск</t>
  </si>
  <si>
    <t>Гиматов Радик Исхакович</t>
  </si>
  <si>
    <t>Ульяновск</t>
  </si>
  <si>
    <t>Данилов Алексей Григорьевич</t>
  </si>
  <si>
    <t xml:space="preserve">Кичатов Александр Петрович </t>
  </si>
  <si>
    <t>Климов Евгений Витальевич</t>
  </si>
  <si>
    <t>Санкт-Петербург</t>
  </si>
  <si>
    <t>Кример Игорь Львович</t>
  </si>
  <si>
    <t xml:space="preserve"> 21.11.1971</t>
  </si>
  <si>
    <t>Москва</t>
  </si>
  <si>
    <t>Петряхин Евгений Юрьевич</t>
  </si>
  <si>
    <t>Савенков Михаил Владимирович</t>
  </si>
  <si>
    <t>Сысоев Сергей Викторович</t>
  </si>
  <si>
    <t>Чернов Виталий Григорьевич</t>
  </si>
  <si>
    <t>Гудков Андрей Вячеславович</t>
  </si>
  <si>
    <t xml:space="preserve">Дмитриев Константин Сергеевич </t>
  </si>
  <si>
    <t>Мурзов Алексей Геннадьевич</t>
  </si>
  <si>
    <t>Паринов Владимир Николаевич</t>
  </si>
  <si>
    <t>Первушин Олег Сергеевич</t>
  </si>
  <si>
    <t>Северск</t>
  </si>
  <si>
    <t>Чернов Евгений Григорьевич</t>
  </si>
  <si>
    <t>Белов Антон Леонидович</t>
  </si>
  <si>
    <t>Календжян Дмитрий Аведисович</t>
  </si>
  <si>
    <t>Лядов Павел Викторович</t>
  </si>
  <si>
    <t>Матиос Василий Михайлович</t>
  </si>
  <si>
    <t>Нестеров Александр Викторович</t>
  </si>
  <si>
    <t>Сараев Валерий Викторович</t>
  </si>
  <si>
    <t xml:space="preserve">Смирнов Сергей Валентинович </t>
  </si>
  <si>
    <t>Анохин Алексей Николаевич</t>
  </si>
  <si>
    <t>Вигушин Игорь  Альфредович</t>
  </si>
  <si>
    <t>Исайчев Игорь Олегович</t>
  </si>
  <si>
    <t>Лоркин Алексей Юрьевич</t>
  </si>
  <si>
    <t>Новичков Сергей Владимирович</t>
  </si>
  <si>
    <t xml:space="preserve">Нижневартовск </t>
  </si>
  <si>
    <t>Раков Валерий Владимирович</t>
  </si>
  <si>
    <t>Токарев Александр Алексеевич</t>
  </si>
  <si>
    <t>Филиппов Игорь Иванович</t>
  </si>
  <si>
    <t>Халиулин Марат Хасимуллович</t>
  </si>
  <si>
    <t xml:space="preserve"> Самара</t>
  </si>
  <si>
    <t>Жигулевск</t>
  </si>
  <si>
    <t>Шумарин Сергей Викторович</t>
  </si>
  <si>
    <t xml:space="preserve">Алексеев   Анатолий Андреевич </t>
  </si>
  <si>
    <t xml:space="preserve"> 09.06.1967</t>
  </si>
  <si>
    <t>Гальперин Валерий Леонидович</t>
  </si>
  <si>
    <t>р.Коми</t>
  </si>
  <si>
    <t xml:space="preserve">Катеев Дмитрий Валентинович    </t>
  </si>
  <si>
    <t>Левин Евгений Вячеславович</t>
  </si>
  <si>
    <t>Марносов Александр Витальевич</t>
  </si>
  <si>
    <t>Мельников Юрий Васильевич</t>
  </si>
  <si>
    <t>Метлов Андрей Н</t>
  </si>
  <si>
    <t>Чебоксары</t>
  </si>
  <si>
    <t>Мещеряков  Игорь  Петрович</t>
  </si>
  <si>
    <t>Орлов Алексей Игоревич</t>
  </si>
  <si>
    <t>Попонин Олег Владимирович</t>
  </si>
  <si>
    <t>Прокофьев Михаил Николаевич</t>
  </si>
  <si>
    <t>Хайруллин Ильнур Наилович</t>
  </si>
  <si>
    <t xml:space="preserve"> 02.01.1967</t>
  </si>
  <si>
    <t>Манченко Владимир Петрович</t>
  </si>
  <si>
    <t>Ширяев Михаил Викторович</t>
  </si>
  <si>
    <t>Чистяков Алексей ?</t>
  </si>
  <si>
    <t>Кондрашов Василий ?</t>
  </si>
  <si>
    <t>Заякин Константин ?</t>
  </si>
  <si>
    <t>Буянкин Дмитрий ?</t>
  </si>
  <si>
    <t>Антипов Сергей Анатольевич</t>
  </si>
  <si>
    <t>Асланиди Федор Авраамович</t>
  </si>
  <si>
    <t>Бугров Андрей Валерьевич</t>
  </si>
  <si>
    <t>Венедиктов Дмитрий Михайлович</t>
  </si>
  <si>
    <t>Веретенников Олег Викторович</t>
  </si>
  <si>
    <t>Гусев Андрей Николаевич</t>
  </si>
  <si>
    <t>Кеппель Евгений Владимирович</t>
  </si>
  <si>
    <t>Кретов Глеб Анатольевич</t>
  </si>
  <si>
    <t>Мускатин Алексей Егорович</t>
  </si>
  <si>
    <t>Пекарский Вадим Генрихович</t>
  </si>
  <si>
    <t>Сметанкин Андрей Анверович</t>
  </si>
  <si>
    <t>Шипилов Павел Рюрикович</t>
  </si>
  <si>
    <t>Никольский Александр ?</t>
  </si>
  <si>
    <t>Рязань</t>
  </si>
  <si>
    <t>Рязанская обл.</t>
  </si>
  <si>
    <t>Кол-во лет</t>
  </si>
  <si>
    <t>Курсаково</t>
  </si>
  <si>
    <t>Московская обл.</t>
  </si>
  <si>
    <t>Самарская обл.</t>
  </si>
  <si>
    <t>Красноярский край</t>
  </si>
  <si>
    <t>Зеленогорск</t>
  </si>
  <si>
    <t>Тюменская обл.</t>
  </si>
  <si>
    <t>Удмуртская респ.</t>
  </si>
  <si>
    <t>Респ. Татарстан</t>
  </si>
  <si>
    <t>Респ. Коми</t>
  </si>
  <si>
    <t>Ульяновская обл.</t>
  </si>
  <si>
    <t>Липецкая обл.</t>
  </si>
  <si>
    <t>Пермский край</t>
  </si>
  <si>
    <t>Кировская обл.</t>
  </si>
  <si>
    <t>Тверская обл.</t>
  </si>
  <si>
    <t>Саратовская обл.</t>
  </si>
  <si>
    <t>Электросталь</t>
  </si>
  <si>
    <t>Краснодарский край</t>
  </si>
  <si>
    <t>Дубна</t>
  </si>
  <si>
    <t>Свердловская обл.</t>
  </si>
  <si>
    <t>Чувашская респ.</t>
  </si>
  <si>
    <t>ХМАО</t>
  </si>
  <si>
    <t>Томская обл.</t>
  </si>
  <si>
    <t>Приморский край</t>
  </si>
  <si>
    <t>Уссурийск</t>
  </si>
  <si>
    <t>Новосибирская обл.</t>
  </si>
  <si>
    <t>Респ. Крым</t>
  </si>
  <si>
    <t>Бавлы</t>
  </si>
  <si>
    <t>Воронежская обл.</t>
  </si>
  <si>
    <t>Барабинск</t>
  </si>
  <si>
    <t xml:space="preserve"> Приволжье</t>
  </si>
  <si>
    <t>Фрязино</t>
  </si>
  <si>
    <t>Лоскутов Дмитрий ?</t>
  </si>
  <si>
    <t>Нижегородская обл.</t>
  </si>
  <si>
    <t>Дзержинск</t>
  </si>
  <si>
    <t>ФИНАЛЬНЫЙ ЭТАП, 1 круг</t>
  </si>
  <si>
    <t>№1</t>
  </si>
  <si>
    <t>№17</t>
  </si>
  <si>
    <t>№2</t>
  </si>
  <si>
    <t>№18</t>
  </si>
  <si>
    <t>№3</t>
  </si>
  <si>
    <t>№19</t>
  </si>
  <si>
    <t>№4</t>
  </si>
  <si>
    <t>№20</t>
  </si>
  <si>
    <t>№5</t>
  </si>
  <si>
    <t>№21</t>
  </si>
  <si>
    <t>№6</t>
  </si>
  <si>
    <t>№22</t>
  </si>
  <si>
    <t>№7</t>
  </si>
  <si>
    <t>№23</t>
  </si>
  <si>
    <t>№8</t>
  </si>
  <si>
    <t>№24</t>
  </si>
  <si>
    <t>№9</t>
  </si>
  <si>
    <t>№25</t>
  </si>
  <si>
    <t>№10</t>
  </si>
  <si>
    <t>№26</t>
  </si>
  <si>
    <t>№11</t>
  </si>
  <si>
    <t>№27</t>
  </si>
  <si>
    <t>№12</t>
  </si>
  <si>
    <t>№28</t>
  </si>
  <si>
    <t>№13</t>
  </si>
  <si>
    <t>№29</t>
  </si>
  <si>
    <t>№14</t>
  </si>
  <si>
    <t>№30</t>
  </si>
  <si>
    <t>№15</t>
  </si>
  <si>
    <t>№31</t>
  </si>
  <si>
    <t>№16</t>
  </si>
  <si>
    <t>№32</t>
  </si>
  <si>
    <t>ВОЗРАСТНАЯ КАТЕГОРИЯ: МУЖЧИНЫ 40-49 лет</t>
  </si>
  <si>
    <t>МУЖЧИНЫ 40-49 лет</t>
  </si>
  <si>
    <t>М40-49</t>
  </si>
  <si>
    <t>СОРБАЛО Владислав</t>
  </si>
  <si>
    <t>СОРБАЛО</t>
  </si>
  <si>
    <t>СОРБАЛО В.</t>
  </si>
  <si>
    <t>Сорбало</t>
  </si>
  <si>
    <t>Владислав Федорович</t>
  </si>
  <si>
    <t>Владислав</t>
  </si>
  <si>
    <t>Андрей</t>
  </si>
  <si>
    <t>ЧЕРНЕВ Игорь</t>
  </si>
  <si>
    <t>ЧЕРНЕВ</t>
  </si>
  <si>
    <t>И</t>
  </si>
  <si>
    <t>ЧЕРНЕВ И.</t>
  </si>
  <si>
    <t>Чернев</t>
  </si>
  <si>
    <t>Игорь Леонидови</t>
  </si>
  <si>
    <t>Игорь</t>
  </si>
  <si>
    <t>Д</t>
  </si>
  <si>
    <t>Дмитрий</t>
  </si>
  <si>
    <t>БЕРКУТОВ Дмитрий</t>
  </si>
  <si>
    <t>Дмитрий Анатольевич</t>
  </si>
  <si>
    <t>ЛОСКУТОВ Дмитрий</t>
  </si>
  <si>
    <t>ЛОСКУТОВ</t>
  </si>
  <si>
    <t>ЛОСКУТОВ Д.</t>
  </si>
  <si>
    <t>Лоскутов</t>
  </si>
  <si>
    <t>Дмитрий ?</t>
  </si>
  <si>
    <t>Алексей</t>
  </si>
  <si>
    <t>БАГИЯН Степан</t>
  </si>
  <si>
    <t>КИРИЛЛОВ Денис</t>
  </si>
  <si>
    <t>КИРИЛЛОВ</t>
  </si>
  <si>
    <t>КИРИЛЛОВ Д.</t>
  </si>
  <si>
    <t>Кириллов</t>
  </si>
  <si>
    <t>Денис  </t>
  </si>
  <si>
    <t>Денис</t>
  </si>
  <si>
    <t>ГИМАТОВ Радик</t>
  </si>
  <si>
    <t>МАТИОС Василий</t>
  </si>
  <si>
    <t>ТЮЛЕНЕВ Евгений</t>
  </si>
  <si>
    <t>Михаил</t>
  </si>
  <si>
    <t>САВУШКИН Николай</t>
  </si>
  <si>
    <t>Н</t>
  </si>
  <si>
    <t>ПЕРВУШИН Олег</t>
  </si>
  <si>
    <t>ПЕРВУШИН</t>
  </si>
  <si>
    <t>ПЕРВУШИН О.</t>
  </si>
  <si>
    <t>Первушин</t>
  </si>
  <si>
    <t>Олег Сергеевич</t>
  </si>
  <si>
    <t>Олег</t>
  </si>
  <si>
    <t>РОСЛЫЙ Михаил</t>
  </si>
  <si>
    <t>РОСЛЫЙ</t>
  </si>
  <si>
    <t>РОСЛЫЙ М.</t>
  </si>
  <si>
    <t>Рослый</t>
  </si>
  <si>
    <t>Михаил Вячеславович</t>
  </si>
  <si>
    <t>Сергей Викторович</t>
  </si>
  <si>
    <t>Сергей</t>
  </si>
  <si>
    <t>КРЕТОВ Глеб</t>
  </si>
  <si>
    <t>ЛОРКИН Алексей</t>
  </si>
  <si>
    <t>БУГРОВ Андрей</t>
  </si>
  <si>
    <t>БУГРОВ</t>
  </si>
  <si>
    <t>БУГРОВ А.</t>
  </si>
  <si>
    <t>Бугров</t>
  </si>
  <si>
    <t>Андрей Валерьевич</t>
  </si>
  <si>
    <t>ГУБАЙДУЛЛИН Айдар</t>
  </si>
  <si>
    <t>АЛЕКСЕЕВ Анатолий</t>
  </si>
  <si>
    <t>АЛЕКСЕЕВ</t>
  </si>
  <si>
    <t>АЛЕКСЕЕВ А.</t>
  </si>
  <si>
    <t>Алексеев Анатолий Андреевич</t>
  </si>
  <si>
    <t>Алексеев</t>
  </si>
  <si>
    <t>Анатолий Андреевич</t>
  </si>
  <si>
    <t>Анатолий</t>
  </si>
  <si>
    <t>АНОХИН Алексей</t>
  </si>
  <si>
    <t>АНОХИН</t>
  </si>
  <si>
    <t>АНОХИН А.</t>
  </si>
  <si>
    <t>Анохин</t>
  </si>
  <si>
    <t>Алексей Николаевич</t>
  </si>
  <si>
    <t>АНТИПОВ Сергей</t>
  </si>
  <si>
    <t>АНТИПОВ</t>
  </si>
  <si>
    <t>АНТИПОВ С.</t>
  </si>
  <si>
    <t>Антипов</t>
  </si>
  <si>
    <t>Сергей Анатольевич</t>
  </si>
  <si>
    <t>Валерий Владимирович</t>
  </si>
  <si>
    <t>Валерий</t>
  </si>
  <si>
    <t>БЕЛОВ Андрей</t>
  </si>
  <si>
    <t>БЕЛОВ</t>
  </si>
  <si>
    <t>БЕЛОВ А.</t>
  </si>
  <si>
    <t>Белов</t>
  </si>
  <si>
    <t>Андрей Борисович</t>
  </si>
  <si>
    <t>ДАНИЛОВ Алексей</t>
  </si>
  <si>
    <t>ДАНИЛОВ</t>
  </si>
  <si>
    <t>ДАНИЛОВ А.</t>
  </si>
  <si>
    <t>Данилов</t>
  </si>
  <si>
    <t>Алексей Григорьевич</t>
  </si>
  <si>
    <t>ДИМИТРИЕВ Александр</t>
  </si>
  <si>
    <t>ДИМИТРИЕВ</t>
  </si>
  <si>
    <t>ДИМИТРИЕВ А.</t>
  </si>
  <si>
    <t>Димитриев</t>
  </si>
  <si>
    <t>Александр Иванович</t>
  </si>
  <si>
    <t>Александр</t>
  </si>
  <si>
    <t>ДМИТРИЕВ Константин</t>
  </si>
  <si>
    <t>ДМИТРИЕВ</t>
  </si>
  <si>
    <t>К</t>
  </si>
  <si>
    <t>ДМИТРИЕВ К.</t>
  </si>
  <si>
    <t>Дмитриев Константин Сергеевич</t>
  </si>
  <si>
    <t>Дмитриев</t>
  </si>
  <si>
    <t>Константин Сергеевич</t>
  </si>
  <si>
    <t>Константин</t>
  </si>
  <si>
    <t>ИСАЙЧЕВ Игорь</t>
  </si>
  <si>
    <t>КАЛЕНДЖЯН Дмитрий</t>
  </si>
  <si>
    <t>КАЛЕНДЖЯН</t>
  </si>
  <si>
    <t>КАЛЕНДЖЯН Д.</t>
  </si>
  <si>
    <t>Календжян</t>
  </si>
  <si>
    <t>Дмитрий Аведисович</t>
  </si>
  <si>
    <t>КЕППЕЛЬ Евгений</t>
  </si>
  <si>
    <t>КРИМЕР Игорь</t>
  </si>
  <si>
    <t>КРИМЕР</t>
  </si>
  <si>
    <t>КРИМЕР И.</t>
  </si>
  <si>
    <t>Кример</t>
  </si>
  <si>
    <t>Игорь Львович</t>
  </si>
  <si>
    <t>ЛЯДОВ Павел</t>
  </si>
  <si>
    <t>ЛЯДОВ</t>
  </si>
  <si>
    <t>П</t>
  </si>
  <si>
    <t>ЛЯДОВ П.</t>
  </si>
  <si>
    <t>Лядов</t>
  </si>
  <si>
    <t>Павел Викторович</t>
  </si>
  <si>
    <t>Павел</t>
  </si>
  <si>
    <t>Владимир</t>
  </si>
  <si>
    <t>МЕЛЬНИКОВ</t>
  </si>
  <si>
    <t>Мельников</t>
  </si>
  <si>
    <t>МЕЛЬНИКОВ Юрий</t>
  </si>
  <si>
    <t>Ю</t>
  </si>
  <si>
    <t>МЕЛЬНИКОВ Ю.</t>
  </si>
  <si>
    <t>Юрий Васильевич</t>
  </si>
  <si>
    <t>Юрий</t>
  </si>
  <si>
    <t>МЕТЛОВ Андрей</t>
  </si>
  <si>
    <t>МИХАЙЛОВ Юрий</t>
  </si>
  <si>
    <t>МИХАЙЛОВ</t>
  </si>
  <si>
    <t>МИХАЙЛОВ Ю.</t>
  </si>
  <si>
    <t>Михайлов</t>
  </si>
  <si>
    <t>Юрий Юрьевич</t>
  </si>
  <si>
    <t>НЕСТЕРОВ Александр</t>
  </si>
  <si>
    <t>НЕСТЕРОВ</t>
  </si>
  <si>
    <t>НЕСТЕРОВ А.</t>
  </si>
  <si>
    <t>Нестеров</t>
  </si>
  <si>
    <t>Александр Викторович</t>
  </si>
  <si>
    <t>НИКОЛЬСКИЙ Александр</t>
  </si>
  <si>
    <t>НИКОЛЬСКИЙ</t>
  </si>
  <si>
    <t>НИКОЛЬСКИЙ А.</t>
  </si>
  <si>
    <t>Никольский</t>
  </si>
  <si>
    <t>Александр ?</t>
  </si>
  <si>
    <t>ПАРИНОВ Владимир</t>
  </si>
  <si>
    <t>ПОНЬКИН Антон</t>
  </si>
  <si>
    <t>РАКОВ Валерий</t>
  </si>
  <si>
    <t>РАКОВ</t>
  </si>
  <si>
    <t>РАКОВ В.</t>
  </si>
  <si>
    <t>Раков</t>
  </si>
  <si>
    <t>СИДОРОВ Сергей</t>
  </si>
  <si>
    <t>СИДОРОВ</t>
  </si>
  <si>
    <t>СИДОРОВ С.</t>
  </si>
  <si>
    <t>Сидоров</t>
  </si>
  <si>
    <t>Сергей Сергеевич</t>
  </si>
  <si>
    <t>СТЕПАНОВ Михаил</t>
  </si>
  <si>
    <t>СЫСОЕВ Сергей</t>
  </si>
  <si>
    <t>СЫСОЕВ</t>
  </si>
  <si>
    <t>СЫСОЕВ С.</t>
  </si>
  <si>
    <t>Сысоев</t>
  </si>
  <si>
    <t>ТОКАРЕВ Александр</t>
  </si>
  <si>
    <t>ТОКАРЕВ</t>
  </si>
  <si>
    <t>ТОКАРЕВ А.</t>
  </si>
  <si>
    <t>Токарев</t>
  </si>
  <si>
    <t>Александр Алексеевич</t>
  </si>
  <si>
    <t>ХАЙРУЛЛИН Ильнур</t>
  </si>
  <si>
    <t>ХАЙРУЛЛИН</t>
  </si>
  <si>
    <t>ХАЙРУЛЛИН И.</t>
  </si>
  <si>
    <t>Хайруллин</t>
  </si>
  <si>
    <t>Ильнур Наилович</t>
  </si>
  <si>
    <t>Ильнур</t>
  </si>
  <si>
    <t>ЦЫМБАЛЮК Дмитрий</t>
  </si>
  <si>
    <t>ЧИСТЯКОВ Алексей</t>
  </si>
  <si>
    <t>ШУМАРИН Сергей</t>
  </si>
  <si>
    <t>ЮНУШЕВ Ильдар</t>
  </si>
  <si>
    <t>ЮНУШЕВ</t>
  </si>
  <si>
    <t>ЮНУШЕВ И.</t>
  </si>
  <si>
    <t>Юнушев</t>
  </si>
  <si>
    <t>Ильдар Вахитович</t>
  </si>
  <si>
    <t>Ильдар</t>
  </si>
  <si>
    <t>ЮРИН Владимир</t>
  </si>
  <si>
    <t>ЮРИН</t>
  </si>
  <si>
    <t>ЮРИН В.</t>
  </si>
  <si>
    <t>Юрин</t>
  </si>
  <si>
    <t>Владимир Владимирович</t>
  </si>
  <si>
    <t>ПОПОНИН Олег</t>
  </si>
  <si>
    <t>ПОПОНИН</t>
  </si>
  <si>
    <t>ПОПОНИН О.</t>
  </si>
  <si>
    <t>Попонин</t>
  </si>
  <si>
    <t>Олег Владимирович</t>
  </si>
  <si>
    <t>САВЕНКОВ Михаил</t>
  </si>
  <si>
    <t>ТРОШКОВ Алексей</t>
  </si>
  <si>
    <t>ХАЛИУЛИН Марат</t>
  </si>
  <si>
    <t>ХАЛИУЛИН</t>
  </si>
  <si>
    <t>ХАЛИУЛИН М.</t>
  </si>
  <si>
    <t>Халиулин</t>
  </si>
  <si>
    <t>Марат Хасимуллович</t>
  </si>
  <si>
    <t>Марат</t>
  </si>
  <si>
    <t>87</t>
  </si>
  <si>
    <t>88</t>
  </si>
  <si>
    <t>89</t>
  </si>
  <si>
    <t>90</t>
  </si>
  <si>
    <t>91</t>
  </si>
  <si>
    <t>Мохов Анатолий Владиславович</t>
  </si>
  <si>
    <t>Ванеев Дмитрий Николаевич</t>
  </si>
  <si>
    <t>Уфа</t>
  </si>
  <si>
    <t>Респ. Башкортостан</t>
  </si>
  <si>
    <t>92</t>
  </si>
  <si>
    <t>Топорков Юрий Дмитриевич</t>
  </si>
  <si>
    <t>с. Бакалы</t>
  </si>
  <si>
    <t>93</t>
  </si>
  <si>
    <t>94</t>
  </si>
  <si>
    <t>95</t>
  </si>
  <si>
    <t>Артур Валерьевич</t>
  </si>
  <si>
    <t>Артур</t>
  </si>
  <si>
    <t>96</t>
  </si>
  <si>
    <t>Малахов Дмитрий Анатольевич</t>
  </si>
  <si>
    <t>97</t>
  </si>
  <si>
    <t>98</t>
  </si>
  <si>
    <t>99</t>
  </si>
  <si>
    <t>100</t>
  </si>
  <si>
    <t>Урманов Артур Валерьевич</t>
  </si>
  <si>
    <t>Минаев Алексей ?</t>
  </si>
  <si>
    <t>3-0</t>
  </si>
  <si>
    <t>3-1</t>
  </si>
  <si>
    <t>3-2</t>
  </si>
  <si>
    <t>0-3</t>
  </si>
  <si>
    <t>1,25</t>
  </si>
  <si>
    <t>0,8</t>
  </si>
  <si>
    <t>0,6</t>
  </si>
  <si>
    <t>1,67</t>
  </si>
  <si>
    <t>ГРАБОВЕНКО Андрей</t>
  </si>
  <si>
    <t>Грабовенко Андрей ?</t>
  </si>
  <si>
    <t>ГОРДЕЕВ Сергей</t>
  </si>
  <si>
    <t>Гордеев Сергей Николаевич</t>
  </si>
  <si>
    <t>БРЫСИН Олег</t>
  </si>
  <si>
    <t>Брысин Олег Константинович</t>
  </si>
  <si>
    <t>НЕМ Александр</t>
  </si>
  <si>
    <t>Нем Александр Борисович</t>
  </si>
  <si>
    <t>ПЛОТНИКОВ Александр</t>
  </si>
  <si>
    <t>Плотников Александр Николаевич</t>
  </si>
  <si>
    <t xml:space="preserve"> 06.07.1959</t>
  </si>
  <si>
    <t>САПАРБАЕВ Нурдин</t>
  </si>
  <si>
    <t>Сапарбаев Нурдин Ниязбекович</t>
  </si>
  <si>
    <t>Елизово</t>
  </si>
  <si>
    <t>Камчатский край</t>
  </si>
  <si>
    <t>СКОРЫНИН Павел</t>
  </si>
  <si>
    <t>Скорынин Павел Иванович</t>
  </si>
  <si>
    <t>Воронеж</t>
  </si>
  <si>
    <t>ЕСИН Сергей</t>
  </si>
  <si>
    <t>Есин Сергей Петрович</t>
  </si>
  <si>
    <t>Нижний Новгород</t>
  </si>
  <si>
    <t>ВЛАСОВ Игорь</t>
  </si>
  <si>
    <t>Власов Игорь Геннадьевич</t>
  </si>
  <si>
    <t>Сергиев Посад</t>
  </si>
  <si>
    <t>БРЫСИН</t>
  </si>
  <si>
    <t>БРЫСИН О.</t>
  </si>
  <si>
    <t>Брысин</t>
  </si>
  <si>
    <t>Олег Константинович</t>
  </si>
  <si>
    <t>Сармолаев Хамид ?</t>
  </si>
  <si>
    <t>Московская область</t>
  </si>
  <si>
    <t>ЕФРЕМОВ Владимир</t>
  </si>
  <si>
    <t>Ефремов Владимир  </t>
  </si>
  <si>
    <t>УРМАНОВ Артур</t>
  </si>
  <si>
    <t>УРМАНОВ</t>
  </si>
  <si>
    <t>УРМАНОВ А.</t>
  </si>
  <si>
    <t>Урманов</t>
  </si>
  <si>
    <t>КИЧАТОВ Александр</t>
  </si>
  <si>
    <t>МАЛАХОВ Дмитрий</t>
  </si>
  <si>
    <t>МАЛАХОВ</t>
  </si>
  <si>
    <t>МАЛАХОВ Д.</t>
  </si>
  <si>
    <t>Малахов</t>
  </si>
  <si>
    <t>ГРАБОВЕНКО</t>
  </si>
  <si>
    <t>ГРАБОВЕНКО А.</t>
  </si>
  <si>
    <t>Грабовенко</t>
  </si>
  <si>
    <t>Андрей ?</t>
  </si>
  <si>
    <t>ГОРДЕЕВ</t>
  </si>
  <si>
    <t>ГОРДЕЕВ С.</t>
  </si>
  <si>
    <t>Гордеев</t>
  </si>
  <si>
    <t>Сергей Николаевич</t>
  </si>
  <si>
    <t>НЕМ</t>
  </si>
  <si>
    <t>НЕМ А.</t>
  </si>
  <si>
    <t>Нем</t>
  </si>
  <si>
    <t>Александр Борисович</t>
  </si>
  <si>
    <t>ПЛОТНИКОВ</t>
  </si>
  <si>
    <t>ПЛОТНИКОВ А.</t>
  </si>
  <si>
    <t>Плотников</t>
  </si>
  <si>
    <t>Александр Николаевич</t>
  </si>
  <si>
    <t>САПАРБАЕВ</t>
  </si>
  <si>
    <t>САПАРБАЕВ Н.</t>
  </si>
  <si>
    <t>Сапарбаев</t>
  </si>
  <si>
    <t>Нурдин Ниязбекович</t>
  </si>
  <si>
    <t>Нурдин</t>
  </si>
  <si>
    <t>СКОРЫНИН</t>
  </si>
  <si>
    <t>СКОРЫНИН П.</t>
  </si>
  <si>
    <t>Скорынин</t>
  </si>
  <si>
    <t>Павел Иванович</t>
  </si>
  <si>
    <t>ЕСИН</t>
  </si>
  <si>
    <t>ЕСИН С.</t>
  </si>
  <si>
    <t>Есин</t>
  </si>
  <si>
    <t>Сергей Петрович</t>
  </si>
  <si>
    <t>ВЛАСОВ</t>
  </si>
  <si>
    <t>ВЛАСОВ И.</t>
  </si>
  <si>
    <t>Власов</t>
  </si>
  <si>
    <t>Игорь Геннадьевич</t>
  </si>
  <si>
    <t>САРМОЛАЕВ Хамид</t>
  </si>
  <si>
    <t>САРМОЛАЕВ</t>
  </si>
  <si>
    <t>САРМОЛАЕВ Х.</t>
  </si>
  <si>
    <t>Сармолаев</t>
  </si>
  <si>
    <t>Хамид ?</t>
  </si>
  <si>
    <t>Хамид</t>
  </si>
  <si>
    <t>ЕФРЕМОВ</t>
  </si>
  <si>
    <t>ЕФРЕМОВ В.</t>
  </si>
  <si>
    <t>Ефремов</t>
  </si>
  <si>
    <t>Владимир  </t>
  </si>
  <si>
    <t>М.Д. Блюм (г. Москва)</t>
  </si>
  <si>
    <t>А.С. Рожкова (г. Н Новгород)</t>
  </si>
  <si>
    <t>ЧУРИКОВ Игорь</t>
  </si>
  <si>
    <t>Павловский-Посад</t>
  </si>
  <si>
    <t>САВЕЛЬЕВ Сергей</t>
  </si>
  <si>
    <t>МАЛЮШКО Александр</t>
  </si>
  <si>
    <t>ГАЛЬПЕРИН Валерий</t>
  </si>
  <si>
    <t>Ухта</t>
  </si>
  <si>
    <t>КЕМЕЖ Вадим</t>
  </si>
  <si>
    <t>АБРАМОВ Евгений</t>
  </si>
  <si>
    <t>Барнаул</t>
  </si>
  <si>
    <t>ХУСНУТДИНОВ Рафаэль</t>
  </si>
  <si>
    <t>ГРИГОРЬЕВ Владислав</t>
  </si>
  <si>
    <t>ТАНИКЕЕВ Евгений</t>
  </si>
  <si>
    <t>Сернур</t>
  </si>
  <si>
    <t>Волоколамск</t>
  </si>
  <si>
    <t>АНТИПИН Александр</t>
  </si>
  <si>
    <t>Городец</t>
  </si>
  <si>
    <t>СМИРНОВ Сергей В</t>
  </si>
  <si>
    <t>СМИРНОВ Сергей Н</t>
  </si>
  <si>
    <t>ГРЕБЕНЩИКОВ Борис</t>
  </si>
  <si>
    <t>КУШНИР Андрей</t>
  </si>
  <si>
    <t>Н.Новгород</t>
  </si>
  <si>
    <t>КОРОБОВ Павел</t>
  </si>
  <si>
    <t>КОНОПЛЁВ Алексей</t>
  </si>
  <si>
    <t>ЯКОВЛЕВ Денис</t>
  </si>
  <si>
    <t>Благовещенск</t>
  </si>
  <si>
    <t>ВАГИЗОВ Ильдар</t>
  </si>
  <si>
    <t>ГАЛКИН Евгений</t>
  </si>
  <si>
    <t>ГОЛОВАТЕНКО Николай</t>
  </si>
  <si>
    <t>КАНДАКОВ Серей</t>
  </si>
  <si>
    <t>Звенигово</t>
  </si>
  <si>
    <t>СИЛАНТЬЕВ Илья</t>
  </si>
  <si>
    <t>ТИНЬКОВ Александр</t>
  </si>
  <si>
    <t>ПУЧИНИН Андрей</t>
  </si>
  <si>
    <t>Сергиев-Посад</t>
  </si>
  <si>
    <t>ВАСИЛЬЕВ Олег</t>
  </si>
  <si>
    <t>ТАЖУДИНОВ Гусейн</t>
  </si>
  <si>
    <t>Махачкала</t>
  </si>
  <si>
    <t>ЛИСОВСКИЙ Вадим</t>
  </si>
  <si>
    <t>Йошкар-Ола</t>
  </si>
  <si>
    <t>АБАТУРОВ Александр</t>
  </si>
  <si>
    <t>Кирово-Чепецк</t>
  </si>
  <si>
    <t>ИЛЬИН Олег</t>
  </si>
  <si>
    <t>Морки</t>
  </si>
  <si>
    <t>БОЯРКИН Евгений</t>
  </si>
  <si>
    <t>Иваново</t>
  </si>
  <si>
    <t>ЧЁРНЫЙ Олег</t>
  </si>
  <si>
    <t>Симферополь</t>
  </si>
  <si>
    <t>ИЛЬИН Максим</t>
  </si>
  <si>
    <t>Главный судья - судья МК, ВК</t>
  </si>
  <si>
    <t>Главный секретарь - судья МК, ВК</t>
  </si>
  <si>
    <t>СУРИКОВ Игорь</t>
  </si>
  <si>
    <t>НИКОЛЬСКИЙ Анатолий</t>
  </si>
  <si>
    <t>Ветлуга</t>
  </si>
  <si>
    <t>М..Д. Блюм (г. Москва)</t>
  </si>
  <si>
    <t>А.С. Рожкова (г. Н. Новгород)</t>
  </si>
  <si>
    <t>4/3</t>
  </si>
  <si>
    <t>3/4</t>
  </si>
  <si>
    <t>4/4</t>
  </si>
  <si>
    <t>0</t>
  </si>
  <si>
    <t>W-0</t>
  </si>
  <si>
    <t>0-W</t>
  </si>
  <si>
    <t>03</t>
  </si>
  <si>
    <t>-0</t>
  </si>
  <si>
    <t>23-26 февраля 2017 года, г. Йошкар-Ола</t>
  </si>
  <si>
    <t>ХОХЛОВ Сергей</t>
  </si>
  <si>
    <t>ШПОТЯ Артур</t>
  </si>
  <si>
    <t>АРКАЕВ Сергей</t>
  </si>
  <si>
    <t>Вронеж</t>
  </si>
  <si>
    <t>ВАСЮКОВ Серей</t>
  </si>
  <si>
    <t>А.С. Рожкова (г. Н. Новогрод)</t>
  </si>
  <si>
    <t>23 - 26 февраля 2017 г. Йошкар-Ола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</si>
</sst>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\ hh:mm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&quot;öS&quot;\ #,##0;[Red]\-&quot;öS&quot;\ #,##0"/>
    <numFmt numFmtId="188" formatCode="&quot;öS&quot;\ #,##0.00;[Red]\-&quot;öS&quot;\ #,##0.00"/>
    <numFmt numFmtId="189" formatCode="[$-444]d\ mmmm\ yyyy"/>
    <numFmt numFmtId="190" formatCode="dd\.mm\.yyyy;@"/>
    <numFmt numFmtId="191" formatCode="[$-F400]h:mm:ss\ AM/PM"/>
    <numFmt numFmtId="192" formatCode="h:mm;@"/>
    <numFmt numFmtId="193" formatCode="mmm/yyyy"/>
    <numFmt numFmtId="194" formatCode="dd/mm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[$$-C09]#,##0.00"/>
    <numFmt numFmtId="204" formatCode="[$$-409]#,##0.00"/>
    <numFmt numFmtId="205" formatCode="_-* #,##0.00&quot; €&quot;_-;\-* #,##0.00&quot; €&quot;_-;_-* \-??&quot; €&quot;_-;_-@_-"/>
    <numFmt numFmtId="206" formatCode="_(* #,##0_);_(* \(#,##0\);_(* \-_);_(@_)"/>
    <numFmt numFmtId="207" formatCode="_(* #,##0.00_);_(* \(#,##0.00\);_(* \-??_);_(@_)"/>
    <numFmt numFmtId="208" formatCode="_(&quot;kr &quot;* #,##0_);_(&quot;kr &quot;* \(#,##0\);_(&quot;kr &quot;* \-_);_(@_)"/>
    <numFmt numFmtId="209" formatCode="_(&quot;kr &quot;* #,##0.00_);_(&quot;kr &quot;* \(#,##0.00\);_(&quot;kr &quot;* \-??_);_(@_)"/>
    <numFmt numFmtId="210" formatCode="_(&quot;kr&quot;\ * #,##0_);_(&quot;kr&quot;\ * \(#,##0\);_(&quot;kr&quot;\ * &quot;-&quot;_);_(@_)"/>
  </numFmts>
  <fonts count="169">
    <font>
      <sz val="10"/>
      <name val="Times New Roman"/>
      <family val="0"/>
    </font>
    <font>
      <b/>
      <i/>
      <sz val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b/>
      <sz val="8"/>
      <name val="Times New Roman Cyr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8"/>
      <name val="Times New Roman Cyr"/>
      <family val="1"/>
    </font>
    <font>
      <b/>
      <i/>
      <sz val="9"/>
      <name val="Times New Roman Cyr"/>
      <family val="1"/>
    </font>
    <font>
      <b/>
      <sz val="10"/>
      <name val="Times New Roman"/>
      <family val="1"/>
    </font>
    <font>
      <b/>
      <i/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 CYR"/>
      <family val="0"/>
    </font>
    <font>
      <sz val="10"/>
      <name val="Arial Cyr"/>
      <family val="0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8"/>
      <name val="Arial Cyr"/>
      <family val="0"/>
    </font>
    <font>
      <b/>
      <sz val="9"/>
      <name val="Times New Roman CYR"/>
      <family val="1"/>
    </font>
    <font>
      <b/>
      <i/>
      <sz val="8"/>
      <name val="Times New Roman CYR"/>
      <family val="0"/>
    </font>
    <font>
      <b/>
      <sz val="8"/>
      <name val="Arial Cyr"/>
      <family val="0"/>
    </font>
    <font>
      <b/>
      <sz val="12"/>
      <name val="Times New Roman CYR"/>
      <family val="1"/>
    </font>
    <font>
      <b/>
      <sz val="12"/>
      <name val="Arial Cyr"/>
      <family val="0"/>
    </font>
    <font>
      <b/>
      <sz val="7"/>
      <name val="Times New Roman CYR"/>
      <family val="1"/>
    </font>
    <font>
      <b/>
      <i/>
      <sz val="8"/>
      <name val="Times New Roman Cyr"/>
      <family val="1"/>
    </font>
    <font>
      <sz val="7"/>
      <name val="Times New Roman CYR"/>
      <family val="1"/>
    </font>
    <font>
      <i/>
      <sz val="8"/>
      <name val="Times New Roman"/>
      <family val="1"/>
    </font>
    <font>
      <b/>
      <sz val="16"/>
      <color indexed="10"/>
      <name val="Times New Roman CYR"/>
      <family val="1"/>
    </font>
    <font>
      <b/>
      <sz val="8"/>
      <name val="Courier New Cyr"/>
      <family val="3"/>
    </font>
    <font>
      <b/>
      <sz val="10"/>
      <color indexed="10"/>
      <name val="Times New Roman CYR"/>
      <family val="1"/>
    </font>
    <font>
      <sz val="7"/>
      <name val="Arial Cyr"/>
      <family val="0"/>
    </font>
    <font>
      <b/>
      <sz val="7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i/>
      <sz val="12"/>
      <name val="Arial Narrow"/>
      <family val="2"/>
    </font>
    <font>
      <b/>
      <i/>
      <sz val="14"/>
      <name val="Monotype Corsiva"/>
      <family val="4"/>
    </font>
    <font>
      <b/>
      <i/>
      <sz val="12"/>
      <name val="Arial Narrow"/>
      <family val="2"/>
    </font>
    <font>
      <b/>
      <i/>
      <sz val="12"/>
      <name val="Monotype Corsiva"/>
      <family val="4"/>
    </font>
    <font>
      <i/>
      <sz val="8"/>
      <name val="Agency FB"/>
      <family val="2"/>
    </font>
    <font>
      <sz val="8"/>
      <name val="Agency FB"/>
      <family val="2"/>
    </font>
    <font>
      <b/>
      <u val="single"/>
      <sz val="10"/>
      <name val="Arial Cyr"/>
      <family val="0"/>
    </font>
    <font>
      <b/>
      <sz val="16"/>
      <name val="Times New Roman CYR"/>
      <family val="1"/>
    </font>
    <font>
      <b/>
      <i/>
      <sz val="12"/>
      <name val="Times New Roman CYR"/>
      <family val="0"/>
    </font>
    <font>
      <sz val="12"/>
      <name val="Times New Roman CYR"/>
      <family val="1"/>
    </font>
    <font>
      <b/>
      <sz val="4"/>
      <name val="Times New Roman CYR"/>
      <family val="1"/>
    </font>
    <font>
      <i/>
      <sz val="8"/>
      <name val="Arial Narrow"/>
      <family val="2"/>
    </font>
    <font>
      <sz val="12"/>
      <name val="Arial Cyr"/>
      <family val="0"/>
    </font>
    <font>
      <b/>
      <sz val="10"/>
      <name val="Arial Narrow"/>
      <family val="2"/>
    </font>
    <font>
      <b/>
      <i/>
      <sz val="7"/>
      <name val="Arial Narrow"/>
      <family val="2"/>
    </font>
    <font>
      <sz val="7"/>
      <name val="Arial Narrow"/>
      <family val="2"/>
    </font>
    <font>
      <b/>
      <sz val="10"/>
      <name val="Times New Roman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Arial Narrow"/>
      <family val="2"/>
    </font>
    <font>
      <sz val="8"/>
      <name val="Arial Narrow"/>
      <family val="2"/>
    </font>
    <font>
      <b/>
      <u val="single"/>
      <sz val="10"/>
      <name val="Times New Roman"/>
      <family val="1"/>
    </font>
    <font>
      <b/>
      <sz val="8"/>
      <name val="Arial Narrow"/>
      <family val="2"/>
    </font>
    <font>
      <i/>
      <sz val="9"/>
      <name val="Times New Roman CYR"/>
      <family val="0"/>
    </font>
    <font>
      <i/>
      <sz val="9"/>
      <name val="Arial Narrow"/>
      <family val="2"/>
    </font>
    <font>
      <i/>
      <sz val="9"/>
      <name val="Times New Roman Cyr"/>
      <family val="1"/>
    </font>
    <font>
      <b/>
      <u val="single"/>
      <sz val="10"/>
      <name val="Times New Roman Cyr"/>
      <family val="1"/>
    </font>
    <font>
      <b/>
      <u val="single"/>
      <sz val="8"/>
      <name val="Times New Roman Cyr"/>
      <family val="1"/>
    </font>
    <font>
      <i/>
      <sz val="8"/>
      <name val="Times New Roman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7"/>
      <name val="Agency FB"/>
      <family val="2"/>
    </font>
    <font>
      <sz val="7"/>
      <name val="Agency FB"/>
      <family val="2"/>
    </font>
    <font>
      <b/>
      <i/>
      <sz val="10"/>
      <name val="Arial Cyr"/>
      <family val="0"/>
    </font>
    <font>
      <b/>
      <sz val="14"/>
      <name val="Arial Cyr"/>
      <family val="0"/>
    </font>
    <font>
      <b/>
      <sz val="14"/>
      <name val="Times New Roman Cyr"/>
      <family val="1"/>
    </font>
    <font>
      <sz val="14"/>
      <name val="Arial Cyr"/>
      <family val="0"/>
    </font>
    <font>
      <sz val="7"/>
      <name val="Times New Roman Cyr"/>
      <family val="0"/>
    </font>
    <font>
      <b/>
      <sz val="6"/>
      <name val="Times New Roman CYR"/>
      <family val="0"/>
    </font>
    <font>
      <sz val="10"/>
      <name val="Arial"/>
      <family val="2"/>
    </font>
    <font>
      <sz val="14"/>
      <name val="Times New Roman"/>
      <family val="1"/>
    </font>
    <font>
      <b/>
      <u val="single"/>
      <sz val="12"/>
      <name val="Arial Cyr"/>
      <family val="0"/>
    </font>
    <font>
      <i/>
      <sz val="10"/>
      <name val="Arial Cyr"/>
      <family val="0"/>
    </font>
    <font>
      <sz val="10"/>
      <name val="Helv"/>
      <family val="2"/>
    </font>
    <font>
      <u val="single"/>
      <sz val="14"/>
      <color indexed="12"/>
      <name val="新細明體"/>
      <family val="0"/>
    </font>
    <font>
      <i/>
      <sz val="10"/>
      <name val="Arial"/>
      <family val="2"/>
    </font>
    <font>
      <i/>
      <sz val="9"/>
      <name val="Times New Roman"/>
      <family val="1"/>
    </font>
    <font>
      <u val="single"/>
      <sz val="13"/>
      <name val="Times New Roman"/>
      <family val="1"/>
    </font>
    <font>
      <sz val="11"/>
      <name val="Times New Roman"/>
      <family val="1"/>
    </font>
    <font>
      <i/>
      <sz val="13"/>
      <name val="Times New Roman"/>
      <family val="1"/>
    </font>
    <font>
      <b/>
      <i/>
      <u val="single"/>
      <sz val="9"/>
      <name val="Times New Roman"/>
      <family val="1"/>
    </font>
    <font>
      <b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sz val="10"/>
      <name val="Georgia"/>
      <family val="1"/>
    </font>
    <font>
      <b/>
      <i/>
      <sz val="14"/>
      <name val="Times New Roman"/>
      <family val="1"/>
    </font>
    <font>
      <b/>
      <sz val="14"/>
      <name val="Georgia"/>
      <family val="1"/>
    </font>
    <font>
      <b/>
      <i/>
      <sz val="14"/>
      <name val="Georgia"/>
      <family val="1"/>
    </font>
    <font>
      <u val="single"/>
      <sz val="9"/>
      <name val="Arial"/>
      <family val="2"/>
    </font>
    <font>
      <b/>
      <u val="single"/>
      <sz val="12"/>
      <name val="Times New Roman"/>
      <family val="1"/>
    </font>
    <font>
      <sz val="10"/>
      <name val="Times New Roman Cyr"/>
      <family val="0"/>
    </font>
    <font>
      <sz val="9"/>
      <name val="Times New Roman Cyr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Times New Roman"/>
      <family val="1"/>
    </font>
    <font>
      <u val="single"/>
      <sz val="12"/>
      <name val="Times New Roman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36"/>
      <name val="Times New Roman"/>
      <family val="1"/>
    </font>
    <font>
      <b/>
      <u val="single"/>
      <sz val="48"/>
      <name val="Times New Roman"/>
      <family val="1"/>
    </font>
    <font>
      <i/>
      <sz val="6"/>
      <name val="Arial Narrow"/>
      <family val="2"/>
    </font>
    <font>
      <b/>
      <u val="single"/>
      <sz val="8"/>
      <color indexed="61"/>
      <name val="Times New Roman CYR"/>
      <family val="0"/>
    </font>
    <font>
      <b/>
      <sz val="8"/>
      <color indexed="61"/>
      <name val="Times New Roman CYR"/>
      <family val="0"/>
    </font>
    <font>
      <b/>
      <sz val="9"/>
      <color indexed="61"/>
      <name val="Arial Cyr"/>
      <family val="0"/>
    </font>
    <font>
      <b/>
      <i/>
      <sz val="9"/>
      <name val="Times New Roman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i/>
      <sz val="8"/>
      <color indexed="9"/>
      <name val="Times New Roman"/>
      <family val="1"/>
    </font>
    <font>
      <b/>
      <sz val="16"/>
      <color indexed="9"/>
      <name val="Times New Roman CYR"/>
      <family val="1"/>
    </font>
    <font>
      <sz val="48"/>
      <color indexed="9"/>
      <name val="Times New Roman"/>
      <family val="1"/>
    </font>
    <font>
      <b/>
      <i/>
      <sz val="7"/>
      <name val="Arial Cyr"/>
      <family val="0"/>
    </font>
    <font>
      <b/>
      <i/>
      <sz val="9"/>
      <name val="Arial Cyr"/>
      <family val="0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9"/>
      <name val="Times New Roman Cyr"/>
      <family val="1"/>
    </font>
    <font>
      <b/>
      <sz val="7"/>
      <color indexed="9"/>
      <name val="Times New Roman Cyr"/>
      <family val="1"/>
    </font>
    <font>
      <sz val="10"/>
      <color indexed="9"/>
      <name val="Arial Cyr"/>
      <family val="0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0"/>
      <name val="Times New Roman Cyr"/>
      <family val="1"/>
    </font>
    <font>
      <b/>
      <sz val="7"/>
      <color theme="0"/>
      <name val="Times New Roman Cyr"/>
      <family val="1"/>
    </font>
    <font>
      <sz val="10"/>
      <color theme="0"/>
      <name val="Arial Cyr"/>
      <family val="0"/>
    </font>
    <font>
      <sz val="12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ck"/>
      <bottom style="thin"/>
    </border>
    <border>
      <left style="thin"/>
      <right style="thin"/>
      <top style="thick"/>
      <bottom style="thin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8" fillId="2" borderId="0" applyNumberFormat="0" applyBorder="0" applyAlignment="0" applyProtection="0"/>
    <xf numFmtId="0" fontId="148" fillId="3" borderId="0" applyNumberFormat="0" applyBorder="0" applyAlignment="0" applyProtection="0"/>
    <xf numFmtId="0" fontId="148" fillId="4" borderId="0" applyNumberFormat="0" applyBorder="0" applyAlignment="0" applyProtection="0"/>
    <xf numFmtId="0" fontId="148" fillId="5" borderId="0" applyNumberFormat="0" applyBorder="0" applyAlignment="0" applyProtection="0"/>
    <xf numFmtId="0" fontId="148" fillId="6" borderId="0" applyNumberFormat="0" applyBorder="0" applyAlignment="0" applyProtection="0"/>
    <xf numFmtId="0" fontId="148" fillId="7" borderId="0" applyNumberFormat="0" applyBorder="0" applyAlignment="0" applyProtection="0"/>
    <xf numFmtId="0" fontId="148" fillId="8" borderId="0" applyNumberFormat="0" applyBorder="0" applyAlignment="0" applyProtection="0"/>
    <xf numFmtId="0" fontId="148" fillId="9" borderId="0" applyNumberFormat="0" applyBorder="0" applyAlignment="0" applyProtection="0"/>
    <xf numFmtId="0" fontId="148" fillId="10" borderId="0" applyNumberFormat="0" applyBorder="0" applyAlignment="0" applyProtection="0"/>
    <xf numFmtId="0" fontId="148" fillId="11" borderId="0" applyNumberFormat="0" applyBorder="0" applyAlignment="0" applyProtection="0"/>
    <xf numFmtId="0" fontId="148" fillId="12" borderId="0" applyNumberFormat="0" applyBorder="0" applyAlignment="0" applyProtection="0"/>
    <xf numFmtId="0" fontId="148" fillId="13" borderId="0" applyNumberFormat="0" applyBorder="0" applyAlignment="0" applyProtection="0"/>
    <xf numFmtId="0" fontId="149" fillId="14" borderId="0" applyNumberFormat="0" applyBorder="0" applyAlignment="0" applyProtection="0"/>
    <xf numFmtId="0" fontId="149" fillId="15" borderId="0" applyNumberFormat="0" applyBorder="0" applyAlignment="0" applyProtection="0"/>
    <xf numFmtId="0" fontId="149" fillId="16" borderId="0" applyNumberFormat="0" applyBorder="0" applyAlignment="0" applyProtection="0"/>
    <xf numFmtId="0" fontId="149" fillId="17" borderId="0" applyNumberFormat="0" applyBorder="0" applyAlignment="0" applyProtection="0"/>
    <xf numFmtId="0" fontId="149" fillId="18" borderId="0" applyNumberFormat="0" applyBorder="0" applyAlignment="0" applyProtection="0"/>
    <xf numFmtId="0" fontId="149" fillId="19" borderId="0" applyNumberFormat="0" applyBorder="0" applyAlignment="0" applyProtection="0"/>
    <xf numFmtId="205" fontId="82" fillId="0" borderId="0" applyFill="0" applyBorder="0" applyAlignment="0" applyProtection="0"/>
    <xf numFmtId="0" fontId="82" fillId="0" borderId="0">
      <alignment/>
      <protection/>
    </xf>
    <xf numFmtId="0" fontId="86" fillId="0" borderId="0">
      <alignment/>
      <protection/>
    </xf>
    <xf numFmtId="0" fontId="149" fillId="20" borderId="0" applyNumberFormat="0" applyBorder="0" applyAlignment="0" applyProtection="0"/>
    <xf numFmtId="0" fontId="149" fillId="21" borderId="0" applyNumberFormat="0" applyBorder="0" applyAlignment="0" applyProtection="0"/>
    <xf numFmtId="0" fontId="149" fillId="22" borderId="0" applyNumberFormat="0" applyBorder="0" applyAlignment="0" applyProtection="0"/>
    <xf numFmtId="0" fontId="149" fillId="23" borderId="0" applyNumberFormat="0" applyBorder="0" applyAlignment="0" applyProtection="0"/>
    <xf numFmtId="0" fontId="149" fillId="24" borderId="0" applyNumberFormat="0" applyBorder="0" applyAlignment="0" applyProtection="0"/>
    <xf numFmtId="0" fontId="149" fillId="25" borderId="0" applyNumberFormat="0" applyBorder="0" applyAlignment="0" applyProtection="0"/>
    <xf numFmtId="0" fontId="150" fillId="26" borderId="1" applyNumberFormat="0" applyAlignment="0" applyProtection="0"/>
    <xf numFmtId="0" fontId="151" fillId="27" borderId="2" applyNumberFormat="0" applyAlignment="0" applyProtection="0"/>
    <xf numFmtId="0" fontId="152" fillId="27" borderId="1" applyNumberFormat="0" applyAlignment="0" applyProtection="0"/>
    <xf numFmtId="0" fontId="1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3" fillId="0" borderId="3" applyNumberFormat="0" applyFill="0" applyAlignment="0" applyProtection="0"/>
    <xf numFmtId="0" fontId="154" fillId="0" borderId="4" applyNumberFormat="0" applyFill="0" applyAlignment="0" applyProtection="0"/>
    <xf numFmtId="0" fontId="155" fillId="0" borderId="5" applyNumberFormat="0" applyFill="0" applyAlignment="0" applyProtection="0"/>
    <xf numFmtId="0" fontId="155" fillId="0" borderId="0" applyNumberFormat="0" applyFill="0" applyBorder="0" applyAlignment="0" applyProtection="0"/>
    <xf numFmtId="0" fontId="156" fillId="0" borderId="6" applyNumberFormat="0" applyFill="0" applyAlignment="0" applyProtection="0"/>
    <xf numFmtId="0" fontId="157" fillId="28" borderId="7" applyNumberFormat="0" applyAlignment="0" applyProtection="0"/>
    <xf numFmtId="0" fontId="158" fillId="0" borderId="0" applyNumberFormat="0" applyFill="0" applyBorder="0" applyAlignment="0" applyProtection="0"/>
    <xf numFmtId="0" fontId="159" fillId="29" borderId="0" applyNumberFormat="0" applyBorder="0" applyAlignment="0" applyProtection="0"/>
    <xf numFmtId="0" fontId="148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17" fillId="0" borderId="0">
      <alignment/>
      <protection/>
    </xf>
    <xf numFmtId="0" fontId="111" fillId="0" borderId="0">
      <alignment/>
      <protection/>
    </xf>
    <xf numFmtId="0" fontId="0" fillId="0" borderId="0">
      <alignment/>
      <protection/>
    </xf>
    <xf numFmtId="0" fontId="148" fillId="0" borderId="0">
      <alignment/>
      <protection/>
    </xf>
    <xf numFmtId="0" fontId="82" fillId="0" borderId="0">
      <alignment/>
      <protection/>
    </xf>
    <xf numFmtId="0" fontId="17" fillId="0" borderId="0">
      <alignment/>
      <protection/>
    </xf>
    <xf numFmtId="0" fontId="82" fillId="0" borderId="0">
      <alignment/>
      <protection/>
    </xf>
    <xf numFmtId="0" fontId="148" fillId="0" borderId="0">
      <alignment/>
      <protection/>
    </xf>
    <xf numFmtId="0" fontId="148" fillId="0" borderId="0">
      <alignment/>
      <protection/>
    </xf>
    <xf numFmtId="0" fontId="14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2" fillId="0" borderId="0">
      <alignment/>
      <protection/>
    </xf>
    <xf numFmtId="0" fontId="20" fillId="0" borderId="0" applyNumberFormat="0" applyFill="0" applyBorder="0" applyAlignment="0" applyProtection="0"/>
    <xf numFmtId="0" fontId="160" fillId="30" borderId="0" applyNumberFormat="0" applyBorder="0" applyAlignment="0" applyProtection="0"/>
    <xf numFmtId="0" fontId="16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1" fillId="31" borderId="8" applyNumberFormat="0" applyFont="0" applyAlignment="0" applyProtection="0"/>
    <xf numFmtId="9" fontId="0" fillId="0" borderId="0" applyFont="0" applyFill="0" applyBorder="0" applyAlignment="0" applyProtection="0"/>
    <xf numFmtId="0" fontId="162" fillId="0" borderId="9" applyNumberFormat="0" applyFill="0" applyAlignment="0" applyProtection="0"/>
    <xf numFmtId="0" fontId="1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10" fontId="82" fillId="0" borderId="0" applyFont="0" applyFill="0" applyBorder="0" applyAlignment="0" applyProtection="0"/>
    <xf numFmtId="0" fontId="164" fillId="32" borderId="0" applyNumberFormat="0" applyBorder="0" applyAlignment="0" applyProtection="0"/>
    <xf numFmtId="0" fontId="82" fillId="0" borderId="0">
      <alignment/>
      <protection/>
    </xf>
    <xf numFmtId="206" fontId="82" fillId="0" borderId="0" applyFill="0" applyBorder="0" applyAlignment="0" applyProtection="0"/>
    <xf numFmtId="207" fontId="82" fillId="0" borderId="0" applyFill="0" applyBorder="0" applyAlignment="0" applyProtection="0"/>
    <xf numFmtId="208" fontId="82" fillId="0" borderId="0" applyFill="0" applyBorder="0" applyAlignment="0" applyProtection="0"/>
    <xf numFmtId="209" fontId="82" fillId="0" borderId="0" applyFill="0" applyBorder="0" applyAlignment="0" applyProtection="0"/>
    <xf numFmtId="0" fontId="87" fillId="0" borderId="0" applyNumberFormat="0" applyFill="0" applyBorder="0" applyAlignment="0" applyProtection="0"/>
  </cellStyleXfs>
  <cellXfs count="969"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0" fillId="33" borderId="10" xfId="0" applyFont="1" applyFill="1" applyBorder="1" applyAlignment="1">
      <alignment horizontal="center"/>
    </xf>
    <xf numFmtId="49" fontId="16" fillId="34" borderId="11" xfId="0" applyNumberFormat="1" applyFont="1" applyFill="1" applyBorder="1" applyAlignment="1">
      <alignment horizontal="center" vertical="center" wrapText="1"/>
    </xf>
    <xf numFmtId="49" fontId="16" fillId="34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4" fontId="16" fillId="34" borderId="12" xfId="0" applyNumberFormat="1" applyFont="1" applyFill="1" applyBorder="1" applyAlignment="1">
      <alignment horizontal="center" vertical="center" wrapText="1"/>
    </xf>
    <xf numFmtId="0" fontId="17" fillId="0" borderId="0" xfId="80" applyNumberFormat="1">
      <alignment/>
      <protection/>
    </xf>
    <xf numFmtId="0" fontId="28" fillId="33" borderId="0" xfId="80" applyNumberFormat="1" applyFont="1" applyFill="1" applyAlignment="1">
      <alignment horizontal="center"/>
      <protection/>
    </xf>
    <xf numFmtId="0" fontId="5" fillId="0" borderId="0" xfId="80" applyNumberFormat="1" applyFont="1" applyFill="1">
      <alignment/>
      <protection/>
    </xf>
    <xf numFmtId="0" fontId="28" fillId="0" borderId="0" xfId="80" applyNumberFormat="1" applyFont="1" applyFill="1" applyAlignment="1">
      <alignment horizontal="center"/>
      <protection/>
    </xf>
    <xf numFmtId="0" fontId="26" fillId="0" borderId="0" xfId="80" applyNumberFormat="1" applyFont="1" applyBorder="1" applyAlignment="1">
      <alignment horizontal="left"/>
      <protection/>
    </xf>
    <xf numFmtId="0" fontId="26" fillId="0" borderId="0" xfId="80" applyNumberFormat="1" applyFont="1" applyBorder="1" applyAlignment="1">
      <alignment/>
      <protection/>
    </xf>
    <xf numFmtId="0" fontId="8" fillId="0" borderId="0" xfId="80" applyNumberFormat="1" applyFont="1" applyAlignment="1">
      <alignment/>
      <protection/>
    </xf>
    <xf numFmtId="0" fontId="28" fillId="33" borderId="14" xfId="80" applyNumberFormat="1" applyFont="1" applyFill="1" applyBorder="1" applyAlignment="1">
      <alignment horizontal="center"/>
      <protection/>
    </xf>
    <xf numFmtId="0" fontId="28" fillId="33" borderId="0" xfId="80" applyNumberFormat="1" applyFont="1" applyFill="1" applyBorder="1" applyAlignment="1">
      <alignment horizontal="center" vertical="center"/>
      <protection/>
    </xf>
    <xf numFmtId="0" fontId="23" fillId="34" borderId="15" xfId="80" applyNumberFormat="1" applyFont="1" applyFill="1" applyBorder="1" applyAlignment="1">
      <alignment horizontal="left"/>
      <protection/>
    </xf>
    <xf numFmtId="0" fontId="8" fillId="0" borderId="0" xfId="80" applyNumberFormat="1" applyFont="1">
      <alignment/>
      <protection/>
    </xf>
    <xf numFmtId="0" fontId="30" fillId="0" borderId="0" xfId="80" applyNumberFormat="1" applyFont="1" applyAlignment="1">
      <alignment horizontal="center"/>
      <protection/>
    </xf>
    <xf numFmtId="0" fontId="23" fillId="0" borderId="0" xfId="80" applyNumberFormat="1" applyFont="1" applyBorder="1" applyAlignment="1">
      <alignment horizontal="left"/>
      <protection/>
    </xf>
    <xf numFmtId="0" fontId="23" fillId="0" borderId="0" xfId="80" applyNumberFormat="1" applyFont="1" applyAlignment="1">
      <alignment horizontal="left"/>
      <protection/>
    </xf>
    <xf numFmtId="0" fontId="2" fillId="0" borderId="0" xfId="80" applyNumberFormat="1" applyFont="1" applyAlignment="1">
      <alignment horizontal="left"/>
      <protection/>
    </xf>
    <xf numFmtId="0" fontId="5" fillId="0" borderId="0" xfId="80" applyNumberFormat="1" applyFont="1" applyBorder="1" applyAlignment="1">
      <alignment horizontal="center" vertical="center"/>
      <protection/>
    </xf>
    <xf numFmtId="0" fontId="28" fillId="35" borderId="15" xfId="80" applyNumberFormat="1" applyFont="1" applyFill="1" applyBorder="1" applyAlignment="1">
      <alignment horizontal="center"/>
      <protection/>
    </xf>
    <xf numFmtId="0" fontId="23" fillId="34" borderId="14" xfId="80" applyNumberFormat="1" applyFont="1" applyFill="1" applyBorder="1" applyAlignment="1">
      <alignment horizontal="left"/>
      <protection/>
    </xf>
    <xf numFmtId="0" fontId="28" fillId="0" borderId="0" xfId="80" applyNumberFormat="1" applyFont="1" applyBorder="1" applyAlignment="1">
      <alignment horizontal="center" vertical="center"/>
      <protection/>
    </xf>
    <xf numFmtId="0" fontId="5" fillId="0" borderId="0" xfId="80" applyNumberFormat="1" applyFont="1">
      <alignment/>
      <protection/>
    </xf>
    <xf numFmtId="0" fontId="28" fillId="0" borderId="0" xfId="80" applyNumberFormat="1" applyFont="1" applyAlignment="1">
      <alignment horizontal="center"/>
      <protection/>
    </xf>
    <xf numFmtId="0" fontId="28" fillId="35" borderId="0" xfId="80" applyNumberFormat="1" applyFont="1" applyFill="1" applyAlignment="1">
      <alignment horizontal="center"/>
      <protection/>
    </xf>
    <xf numFmtId="0" fontId="23" fillId="34" borderId="0" xfId="80" applyNumberFormat="1" applyFont="1" applyFill="1" applyBorder="1" applyAlignment="1">
      <alignment horizontal="left"/>
      <protection/>
    </xf>
    <xf numFmtId="0" fontId="5" fillId="0" borderId="16" xfId="80" applyNumberFormat="1" applyFont="1" applyBorder="1" applyAlignment="1">
      <alignment vertical="center"/>
      <protection/>
    </xf>
    <xf numFmtId="0" fontId="24" fillId="0" borderId="15" xfId="80" applyNumberFormat="1" applyFont="1" applyFill="1" applyBorder="1" applyAlignment="1">
      <alignment horizontal="left"/>
      <protection/>
    </xf>
    <xf numFmtId="0" fontId="24" fillId="0" borderId="14" xfId="80" applyNumberFormat="1" applyFont="1" applyFill="1" applyBorder="1" applyAlignment="1">
      <alignment horizontal="left"/>
      <protection/>
    </xf>
    <xf numFmtId="49" fontId="31" fillId="0" borderId="0" xfId="80" applyNumberFormat="1" applyFont="1" applyAlignment="1">
      <alignment horizontal="center"/>
      <protection/>
    </xf>
    <xf numFmtId="0" fontId="5" fillId="0" borderId="0" xfId="80" applyNumberFormat="1" applyFont="1" applyAlignment="1">
      <alignment horizontal="left"/>
      <protection/>
    </xf>
    <xf numFmtId="0" fontId="31" fillId="0" borderId="0" xfId="80" applyNumberFormat="1" applyFont="1" applyBorder="1" applyAlignment="1">
      <alignment horizontal="right" vertical="center"/>
      <protection/>
    </xf>
    <xf numFmtId="49" fontId="23" fillId="0" borderId="0" xfId="80" applyNumberFormat="1" applyFont="1" applyBorder="1" applyAlignment="1">
      <alignment horizontal="left"/>
      <protection/>
    </xf>
    <xf numFmtId="0" fontId="28" fillId="33" borderId="17" xfId="80" applyNumberFormat="1" applyFont="1" applyFill="1" applyBorder="1" applyAlignment="1">
      <alignment horizontal="center" vertical="center"/>
      <protection/>
    </xf>
    <xf numFmtId="0" fontId="5" fillId="0" borderId="0" xfId="80" applyNumberFormat="1" applyFont="1" applyFill="1" applyAlignment="1">
      <alignment horizontal="center"/>
      <protection/>
    </xf>
    <xf numFmtId="0" fontId="28" fillId="0" borderId="0" xfId="80" applyNumberFormat="1" applyFont="1" applyFill="1" applyAlignment="1">
      <alignment horizontal="center"/>
      <protection/>
    </xf>
    <xf numFmtId="0" fontId="5" fillId="0" borderId="15" xfId="80" applyNumberFormat="1" applyFont="1" applyBorder="1">
      <alignment/>
      <protection/>
    </xf>
    <xf numFmtId="0" fontId="28" fillId="0" borderId="0" xfId="80" applyNumberFormat="1" applyFont="1" applyBorder="1" applyAlignment="1">
      <alignment horizontal="center"/>
      <protection/>
    </xf>
    <xf numFmtId="0" fontId="5" fillId="0" borderId="0" xfId="80" applyNumberFormat="1" applyFont="1" applyFill="1" applyAlignment="1">
      <alignment horizontal="left"/>
      <protection/>
    </xf>
    <xf numFmtId="0" fontId="5" fillId="0" borderId="0" xfId="80" applyNumberFormat="1" applyFont="1" applyBorder="1">
      <alignment/>
      <protection/>
    </xf>
    <xf numFmtId="0" fontId="2" fillId="0" borderId="0" xfId="80" applyNumberFormat="1" applyFont="1" applyAlignment="1">
      <alignment horizontal="center"/>
      <protection/>
    </xf>
    <xf numFmtId="0" fontId="30" fillId="35" borderId="0" xfId="80" applyNumberFormat="1" applyFont="1" applyFill="1" applyAlignment="1">
      <alignment horizontal="center"/>
      <protection/>
    </xf>
    <xf numFmtId="16" fontId="23" fillId="0" borderId="0" xfId="80" applyNumberFormat="1" applyFont="1" applyAlignment="1">
      <alignment horizontal="center"/>
      <protection/>
    </xf>
    <xf numFmtId="0" fontId="33" fillId="36" borderId="15" xfId="80" applyNumberFormat="1" applyFont="1" applyFill="1" applyBorder="1" applyAlignment="1">
      <alignment horizontal="right" vertical="center"/>
      <protection/>
    </xf>
    <xf numFmtId="0" fontId="33" fillId="36" borderId="14" xfId="80" applyNumberFormat="1" applyFont="1" applyFill="1" applyBorder="1" applyAlignment="1">
      <alignment horizontal="right" vertical="center"/>
      <protection/>
    </xf>
    <xf numFmtId="0" fontId="28" fillId="0" borderId="0" xfId="80" applyNumberFormat="1" applyFont="1" applyFill="1" applyBorder="1" applyAlignment="1">
      <alignment horizontal="center" vertical="center"/>
      <protection/>
    </xf>
    <xf numFmtId="0" fontId="5" fillId="0" borderId="0" xfId="80" applyNumberFormat="1" applyFont="1" applyFill="1" applyBorder="1" applyAlignment="1">
      <alignment horizontal="left"/>
      <protection/>
    </xf>
    <xf numFmtId="0" fontId="34" fillId="0" borderId="0" xfId="80" applyNumberFormat="1" applyFont="1" applyAlignment="1">
      <alignment horizontal="left"/>
      <protection/>
    </xf>
    <xf numFmtId="0" fontId="34" fillId="0" borderId="0" xfId="80" applyNumberFormat="1" applyFont="1" applyAlignment="1">
      <alignment/>
      <protection/>
    </xf>
    <xf numFmtId="0" fontId="5" fillId="0" borderId="0" xfId="80" applyNumberFormat="1" applyFont="1" applyFill="1" applyBorder="1">
      <alignment/>
      <protection/>
    </xf>
    <xf numFmtId="0" fontId="28" fillId="0" borderId="0" xfId="80" applyNumberFormat="1" applyFont="1" applyFill="1" applyBorder="1" applyAlignment="1">
      <alignment horizontal="center"/>
      <protection/>
    </xf>
    <xf numFmtId="0" fontId="23" fillId="0" borderId="0" xfId="80" applyNumberFormat="1" applyFont="1" applyFill="1" applyBorder="1" applyAlignment="1">
      <alignment horizontal="left"/>
      <protection/>
    </xf>
    <xf numFmtId="0" fontId="9" fillId="0" borderId="0" xfId="80" applyNumberFormat="1" applyFont="1" applyFill="1" applyBorder="1" applyAlignment="1">
      <alignment/>
      <protection/>
    </xf>
    <xf numFmtId="0" fontId="28" fillId="35" borderId="0" xfId="80" applyNumberFormat="1" applyFont="1" applyFill="1" applyBorder="1" applyAlignment="1">
      <alignment horizontal="center"/>
      <protection/>
    </xf>
    <xf numFmtId="0" fontId="5" fillId="0" borderId="14" xfId="80" applyNumberFormat="1" applyFont="1" applyFill="1" applyBorder="1">
      <alignment/>
      <protection/>
    </xf>
    <xf numFmtId="0" fontId="28" fillId="0" borderId="0" xfId="80" applyNumberFormat="1" applyFont="1" applyFill="1" applyBorder="1" applyAlignment="1">
      <alignment horizontal="center"/>
      <protection/>
    </xf>
    <xf numFmtId="0" fontId="3" fillId="0" borderId="0" xfId="80" applyNumberFormat="1" applyFont="1">
      <alignment/>
      <protection/>
    </xf>
    <xf numFmtId="0" fontId="24" fillId="0" borderId="0" xfId="80" applyNumberFormat="1" applyFont="1" applyFill="1" applyBorder="1" applyAlignment="1">
      <alignment horizontal="left"/>
      <protection/>
    </xf>
    <xf numFmtId="0" fontId="29" fillId="0" borderId="0" xfId="80" applyNumberFormat="1" applyFont="1" applyBorder="1" applyAlignment="1">
      <alignment horizontal="left"/>
      <protection/>
    </xf>
    <xf numFmtId="0" fontId="5" fillId="0" borderId="0" xfId="80" applyNumberFormat="1" applyFont="1" applyFill="1" applyBorder="1">
      <alignment/>
      <protection/>
    </xf>
    <xf numFmtId="0" fontId="17" fillId="0" borderId="0" xfId="80" applyNumberFormat="1" applyAlignment="1">
      <alignment horizontal="center" vertical="center"/>
      <protection/>
    </xf>
    <xf numFmtId="0" fontId="35" fillId="0" borderId="0" xfId="80" applyNumberFormat="1" applyFont="1" applyAlignment="1">
      <alignment horizontal="center"/>
      <protection/>
    </xf>
    <xf numFmtId="0" fontId="11" fillId="0" borderId="0" xfId="80" applyNumberFormat="1" applyFont="1">
      <alignment/>
      <protection/>
    </xf>
    <xf numFmtId="0" fontId="25" fillId="0" borderId="0" xfId="80" applyNumberFormat="1" applyFont="1" applyFill="1">
      <alignment/>
      <protection/>
    </xf>
    <xf numFmtId="0" fontId="36" fillId="0" borderId="0" xfId="80" applyNumberFormat="1" applyFont="1" applyFill="1" applyAlignment="1">
      <alignment horizontal="center"/>
      <protection/>
    </xf>
    <xf numFmtId="0" fontId="37" fillId="0" borderId="0" xfId="80" applyNumberFormat="1" applyFont="1" applyAlignment="1">
      <alignment horizontal="left"/>
      <protection/>
    </xf>
    <xf numFmtId="0" fontId="17" fillId="0" borderId="0" xfId="80" applyNumberFormat="1" applyFont="1" applyAlignment="1">
      <alignment horizontal="left"/>
      <protection/>
    </xf>
    <xf numFmtId="0" fontId="26" fillId="0" borderId="0" xfId="80" applyNumberFormat="1" applyFont="1" applyBorder="1" applyAlignment="1">
      <alignment horizontal="center"/>
      <protection/>
    </xf>
    <xf numFmtId="0" fontId="39" fillId="0" borderId="18" xfId="80" applyNumberFormat="1" applyFont="1" applyFill="1" applyBorder="1" applyAlignment="1">
      <alignment horizontal="center" vertical="center" wrapText="1"/>
      <protection/>
    </xf>
    <xf numFmtId="0" fontId="17" fillId="0" borderId="0" xfId="80" applyNumberFormat="1" applyFill="1" applyAlignment="1">
      <alignment horizontal="center" vertical="center"/>
      <protection/>
    </xf>
    <xf numFmtId="0" fontId="38" fillId="0" borderId="19" xfId="80" applyNumberFormat="1" applyFont="1" applyFill="1" applyBorder="1" applyAlignment="1">
      <alignment horizontal="center" vertical="center"/>
      <protection/>
    </xf>
    <xf numFmtId="0" fontId="35" fillId="0" borderId="20" xfId="80" applyNumberFormat="1" applyFont="1" applyFill="1" applyBorder="1" applyAlignment="1">
      <alignment horizontal="center" vertical="center"/>
      <protection/>
    </xf>
    <xf numFmtId="0" fontId="27" fillId="0" borderId="20" xfId="80" applyNumberFormat="1" applyFont="1" applyFill="1" applyBorder="1" applyAlignment="1">
      <alignment horizontal="left" vertical="center"/>
      <protection/>
    </xf>
    <xf numFmtId="0" fontId="22" fillId="0" borderId="20" xfId="80" applyNumberFormat="1" applyFont="1" applyFill="1" applyBorder="1" applyAlignment="1">
      <alignment horizontal="left" vertical="center"/>
      <protection/>
    </xf>
    <xf numFmtId="0" fontId="18" fillId="0" borderId="20" xfId="80" applyNumberFormat="1" applyFont="1" applyFill="1" applyBorder="1" applyAlignment="1">
      <alignment horizontal="left" vertical="center"/>
      <protection/>
    </xf>
    <xf numFmtId="0" fontId="38" fillId="0" borderId="21" xfId="80" applyNumberFormat="1" applyFont="1" applyFill="1" applyBorder="1" applyAlignment="1">
      <alignment horizontal="center" vertical="center"/>
      <protection/>
    </xf>
    <xf numFmtId="0" fontId="35" fillId="0" borderId="22" xfId="80" applyNumberFormat="1" applyFont="1" applyFill="1" applyBorder="1" applyAlignment="1">
      <alignment horizontal="center" vertical="center"/>
      <protection/>
    </xf>
    <xf numFmtId="0" fontId="27" fillId="0" borderId="22" xfId="80" applyNumberFormat="1" applyFont="1" applyFill="1" applyBorder="1" applyAlignment="1">
      <alignment horizontal="left" vertical="center"/>
      <protection/>
    </xf>
    <xf numFmtId="0" fontId="22" fillId="0" borderId="22" xfId="80" applyNumberFormat="1" applyFont="1" applyFill="1" applyBorder="1" applyAlignment="1">
      <alignment horizontal="left" vertical="center"/>
      <protection/>
    </xf>
    <xf numFmtId="0" fontId="18" fillId="0" borderId="22" xfId="80" applyNumberFormat="1" applyFont="1" applyFill="1" applyBorder="1" applyAlignment="1">
      <alignment horizontal="left" vertical="center"/>
      <protection/>
    </xf>
    <xf numFmtId="0" fontId="38" fillId="0" borderId="23" xfId="80" applyNumberFormat="1" applyFont="1" applyFill="1" applyBorder="1" applyAlignment="1">
      <alignment horizontal="center" vertical="center"/>
      <protection/>
    </xf>
    <xf numFmtId="0" fontId="35" fillId="0" borderId="24" xfId="80" applyNumberFormat="1" applyFont="1" applyFill="1" applyBorder="1" applyAlignment="1">
      <alignment horizontal="center" vertical="center"/>
      <protection/>
    </xf>
    <xf numFmtId="0" fontId="27" fillId="0" borderId="24" xfId="80" applyNumberFormat="1" applyFont="1" applyFill="1" applyBorder="1" applyAlignment="1">
      <alignment horizontal="left" vertical="center"/>
      <protection/>
    </xf>
    <xf numFmtId="0" fontId="22" fillId="0" borderId="24" xfId="80" applyNumberFormat="1" applyFont="1" applyFill="1" applyBorder="1" applyAlignment="1">
      <alignment horizontal="left" vertical="center"/>
      <protection/>
    </xf>
    <xf numFmtId="0" fontId="18" fillId="0" borderId="24" xfId="80" applyNumberFormat="1" applyFont="1" applyFill="1" applyBorder="1" applyAlignment="1">
      <alignment horizontal="left" vertical="center"/>
      <protection/>
    </xf>
    <xf numFmtId="0" fontId="38" fillId="0" borderId="25" xfId="80" applyNumberFormat="1" applyFont="1" applyFill="1" applyBorder="1" applyAlignment="1">
      <alignment horizontal="center" vertical="center"/>
      <protection/>
    </xf>
    <xf numFmtId="0" fontId="35" fillId="0" borderId="26" xfId="80" applyNumberFormat="1" applyFont="1" applyFill="1" applyBorder="1" applyAlignment="1">
      <alignment horizontal="center" vertical="center"/>
      <protection/>
    </xf>
    <xf numFmtId="0" fontId="27" fillId="0" borderId="26" xfId="80" applyNumberFormat="1" applyFont="1" applyFill="1" applyBorder="1" applyAlignment="1">
      <alignment horizontal="left" vertical="center"/>
      <protection/>
    </xf>
    <xf numFmtId="0" fontId="22" fillId="0" borderId="26" xfId="80" applyNumberFormat="1" applyFont="1" applyFill="1" applyBorder="1" applyAlignment="1">
      <alignment horizontal="left" vertical="center"/>
      <protection/>
    </xf>
    <xf numFmtId="0" fontId="18" fillId="0" borderId="26" xfId="80" applyNumberFormat="1" applyFont="1" applyFill="1" applyBorder="1" applyAlignment="1">
      <alignment horizontal="left" vertical="center"/>
      <protection/>
    </xf>
    <xf numFmtId="0" fontId="38" fillId="0" borderId="27" xfId="80" applyNumberFormat="1" applyFont="1" applyFill="1" applyBorder="1" applyAlignment="1">
      <alignment horizontal="center" vertical="center"/>
      <protection/>
    </xf>
    <xf numFmtId="0" fontId="35" fillId="0" borderId="28" xfId="80" applyNumberFormat="1" applyFont="1" applyFill="1" applyBorder="1" applyAlignment="1">
      <alignment horizontal="center" vertical="center"/>
      <protection/>
    </xf>
    <xf numFmtId="0" fontId="27" fillId="0" borderId="28" xfId="80" applyNumberFormat="1" applyFont="1" applyFill="1" applyBorder="1" applyAlignment="1">
      <alignment horizontal="left" vertical="center"/>
      <protection/>
    </xf>
    <xf numFmtId="0" fontId="22" fillId="0" borderId="28" xfId="80" applyNumberFormat="1" applyFont="1" applyFill="1" applyBorder="1" applyAlignment="1">
      <alignment horizontal="left" vertical="center"/>
      <protection/>
    </xf>
    <xf numFmtId="0" fontId="18" fillId="0" borderId="28" xfId="80" applyNumberFormat="1" applyFont="1" applyFill="1" applyBorder="1" applyAlignment="1">
      <alignment horizontal="left" vertical="center"/>
      <protection/>
    </xf>
    <xf numFmtId="0" fontId="38" fillId="0" borderId="0" xfId="80" applyNumberFormat="1" applyFont="1" applyFill="1" applyAlignment="1">
      <alignment horizontal="center" vertical="center"/>
      <protection/>
    </xf>
    <xf numFmtId="0" fontId="35" fillId="0" borderId="0" xfId="80" applyNumberFormat="1" applyFont="1" applyFill="1" applyAlignment="1">
      <alignment horizontal="center" vertical="center"/>
      <protection/>
    </xf>
    <xf numFmtId="0" fontId="40" fillId="0" borderId="0" xfId="80" applyNumberFormat="1" applyFont="1" applyFill="1" applyAlignment="1">
      <alignment horizontal="center" vertical="center"/>
      <protection/>
    </xf>
    <xf numFmtId="0" fontId="17" fillId="0" borderId="0" xfId="80" applyNumberFormat="1" applyFill="1" applyAlignment="1">
      <alignment horizontal="left" vertical="center"/>
      <protection/>
    </xf>
    <xf numFmtId="0" fontId="38" fillId="0" borderId="0" xfId="80" applyNumberFormat="1" applyFont="1" applyFill="1" applyAlignment="1">
      <alignment horizontal="left" vertical="center"/>
      <protection/>
    </xf>
    <xf numFmtId="0" fontId="33" fillId="0" borderId="0" xfId="80" applyNumberFormat="1" applyFont="1" applyFill="1" applyBorder="1" applyAlignment="1">
      <alignment horizontal="right" vertical="center"/>
      <protection/>
    </xf>
    <xf numFmtId="0" fontId="2" fillId="0" borderId="0" xfId="80" applyNumberFormat="1" applyFont="1" applyFill="1" applyBorder="1" applyAlignment="1">
      <alignment horizontal="center"/>
      <protection/>
    </xf>
    <xf numFmtId="49" fontId="1" fillId="0" borderId="0" xfId="76" applyNumberFormat="1" applyFont="1" applyBorder="1" applyAlignment="1">
      <alignment/>
      <protection/>
    </xf>
    <xf numFmtId="0" fontId="42" fillId="0" borderId="0" xfId="73" applyNumberFormat="1" applyFont="1" applyAlignment="1">
      <alignment horizontal="center" vertical="center"/>
      <protection/>
    </xf>
    <xf numFmtId="0" fontId="43" fillId="0" borderId="0" xfId="73" applyNumberFormat="1" applyFont="1" applyAlignment="1">
      <alignment horizontal="left" vertical="center"/>
      <protection/>
    </xf>
    <xf numFmtId="0" fontId="44" fillId="0" borderId="0" xfId="73" applyNumberFormat="1" applyFont="1" applyAlignment="1">
      <alignment horizontal="centerContinuous" vertical="center"/>
      <protection/>
    </xf>
    <xf numFmtId="0" fontId="42" fillId="0" borderId="14" xfId="73" applyNumberFormat="1" applyFont="1" applyBorder="1" applyAlignment="1">
      <alignment horizontal="center" vertical="center"/>
      <protection/>
    </xf>
    <xf numFmtId="0" fontId="42" fillId="0" borderId="16" xfId="73" applyNumberFormat="1" applyFont="1" applyBorder="1" applyAlignment="1">
      <alignment horizontal="center" vertical="center"/>
      <protection/>
    </xf>
    <xf numFmtId="0" fontId="42" fillId="33" borderId="29" xfId="73" applyNumberFormat="1" applyFont="1" applyFill="1" applyBorder="1" applyAlignment="1">
      <alignment horizontal="center" vertical="center"/>
      <protection/>
    </xf>
    <xf numFmtId="49" fontId="45" fillId="0" borderId="0" xfId="73" applyNumberFormat="1" applyFont="1" applyAlignment="1">
      <alignment horizontal="center" vertical="center"/>
      <protection/>
    </xf>
    <xf numFmtId="0" fontId="42" fillId="0" borderId="15" xfId="73" applyNumberFormat="1" applyFont="1" applyBorder="1" applyAlignment="1">
      <alignment horizontal="center" vertical="center"/>
      <protection/>
    </xf>
    <xf numFmtId="0" fontId="42" fillId="33" borderId="15" xfId="73" applyNumberFormat="1" applyFont="1" applyFill="1" applyBorder="1" applyAlignment="1">
      <alignment horizontal="center" vertical="center"/>
      <protection/>
    </xf>
    <xf numFmtId="0" fontId="42" fillId="0" borderId="0" xfId="73" applyNumberFormat="1" applyFont="1" applyBorder="1" applyAlignment="1">
      <alignment horizontal="center" vertical="center"/>
      <protection/>
    </xf>
    <xf numFmtId="49" fontId="43" fillId="0" borderId="0" xfId="73" applyNumberFormat="1" applyFont="1" applyAlignment="1">
      <alignment horizontal="center" vertical="center"/>
      <protection/>
    </xf>
    <xf numFmtId="0" fontId="43" fillId="0" borderId="0" xfId="73" applyNumberFormat="1" applyFont="1" applyBorder="1" applyAlignment="1">
      <alignment horizontal="left" vertical="center"/>
      <protection/>
    </xf>
    <xf numFmtId="0" fontId="42" fillId="0" borderId="0" xfId="73" applyNumberFormat="1" applyFont="1" applyFill="1" applyBorder="1" applyAlignment="1">
      <alignment horizontal="center" vertical="center"/>
      <protection/>
    </xf>
    <xf numFmtId="0" fontId="42" fillId="33" borderId="0" xfId="73" applyNumberFormat="1" applyFont="1" applyFill="1" applyBorder="1" applyAlignment="1">
      <alignment horizontal="center" vertical="center"/>
      <protection/>
    </xf>
    <xf numFmtId="0" fontId="42" fillId="36" borderId="15" xfId="73" applyNumberFormat="1" applyFont="1" applyFill="1" applyBorder="1" applyAlignment="1">
      <alignment horizontal="center" vertical="center"/>
      <protection/>
    </xf>
    <xf numFmtId="0" fontId="43" fillId="0" borderId="0" xfId="73" applyNumberFormat="1" applyFont="1" applyFill="1" applyBorder="1" applyAlignment="1">
      <alignment horizontal="left" vertical="center"/>
      <protection/>
    </xf>
    <xf numFmtId="0" fontId="42" fillId="36" borderId="0" xfId="73" applyNumberFormat="1" applyFont="1" applyFill="1" applyAlignment="1">
      <alignment horizontal="center" vertical="center"/>
      <protection/>
    </xf>
    <xf numFmtId="0" fontId="44" fillId="0" borderId="16" xfId="73" applyNumberFormat="1" applyFont="1" applyBorder="1" applyAlignment="1">
      <alignment horizontal="centerContinuous" vertical="center"/>
      <protection/>
    </xf>
    <xf numFmtId="0" fontId="44" fillId="0" borderId="30" xfId="73" applyNumberFormat="1" applyFont="1" applyBorder="1" applyAlignment="1">
      <alignment horizontal="centerContinuous" vertical="center"/>
      <protection/>
    </xf>
    <xf numFmtId="0" fontId="43" fillId="0" borderId="14" xfId="73" applyNumberFormat="1" applyFont="1" applyBorder="1" applyAlignment="1">
      <alignment horizontal="left" vertical="center"/>
      <protection/>
    </xf>
    <xf numFmtId="0" fontId="42" fillId="36" borderId="0" xfId="73" applyNumberFormat="1" applyFont="1" applyFill="1" applyBorder="1" applyAlignment="1">
      <alignment horizontal="center" vertical="center"/>
      <protection/>
    </xf>
    <xf numFmtId="0" fontId="44" fillId="0" borderId="0" xfId="73" applyNumberFormat="1" applyFont="1" applyFill="1" applyBorder="1" applyAlignment="1">
      <alignment horizontal="centerContinuous" vertical="center"/>
      <protection/>
    </xf>
    <xf numFmtId="49" fontId="43" fillId="0" borderId="0" xfId="73" applyNumberFormat="1" applyFont="1" applyFill="1" applyBorder="1" applyAlignment="1">
      <alignment horizontal="center" vertical="center"/>
      <protection/>
    </xf>
    <xf numFmtId="0" fontId="46" fillId="0" borderId="0" xfId="73" applyNumberFormat="1" applyFont="1" applyFill="1" applyBorder="1" applyAlignment="1">
      <alignment horizontal="centerContinuous" vertical="center"/>
      <protection/>
    </xf>
    <xf numFmtId="0" fontId="46" fillId="0" borderId="0" xfId="73" applyNumberFormat="1" applyFont="1" applyAlignment="1">
      <alignment horizontal="centerContinuous" vertical="center"/>
      <protection/>
    </xf>
    <xf numFmtId="0" fontId="5" fillId="0" borderId="31" xfId="80" applyNumberFormat="1" applyFont="1" applyBorder="1" applyAlignment="1">
      <alignment vertical="center"/>
      <protection/>
    </xf>
    <xf numFmtId="0" fontId="15" fillId="0" borderId="0" xfId="0" applyFont="1" applyAlignment="1">
      <alignment vertical="center"/>
    </xf>
    <xf numFmtId="0" fontId="42" fillId="33" borderId="15" xfId="72" applyNumberFormat="1" applyFont="1" applyFill="1" applyBorder="1" applyAlignment="1">
      <alignment horizontal="center" vertical="center"/>
      <protection/>
    </xf>
    <xf numFmtId="0" fontId="42" fillId="0" borderId="0" xfId="72" applyNumberFormat="1" applyFont="1" applyBorder="1" applyAlignment="1">
      <alignment horizontal="center" vertical="center"/>
      <protection/>
    </xf>
    <xf numFmtId="0" fontId="38" fillId="0" borderId="32" xfId="80" applyNumberFormat="1" applyFont="1" applyFill="1" applyBorder="1" applyAlignment="1">
      <alignment horizontal="center" vertical="center" wrapText="1"/>
      <protection/>
    </xf>
    <xf numFmtId="0" fontId="40" fillId="0" borderId="18" xfId="80" applyNumberFormat="1" applyFont="1" applyFill="1" applyBorder="1" applyAlignment="1">
      <alignment horizontal="center" vertical="center" wrapText="1"/>
      <protection/>
    </xf>
    <xf numFmtId="0" fontId="17" fillId="0" borderId="18" xfId="80" applyNumberFormat="1" applyFill="1" applyBorder="1" applyAlignment="1">
      <alignment horizontal="center" vertical="center" wrapText="1"/>
      <protection/>
    </xf>
    <xf numFmtId="0" fontId="17" fillId="0" borderId="18" xfId="80" applyNumberFormat="1" applyFont="1" applyFill="1" applyBorder="1" applyAlignment="1">
      <alignment horizontal="center" vertical="center" wrapText="1"/>
      <protection/>
    </xf>
    <xf numFmtId="0" fontId="17" fillId="0" borderId="0" xfId="80" applyNumberFormat="1" applyFill="1" applyAlignment="1">
      <alignment horizontal="center" vertical="center" wrapText="1"/>
      <protection/>
    </xf>
    <xf numFmtId="0" fontId="21" fillId="0" borderId="0" xfId="0" applyFont="1" applyBorder="1" applyAlignment="1">
      <alignment horizontal="center"/>
    </xf>
    <xf numFmtId="49" fontId="51" fillId="0" borderId="0" xfId="79" applyNumberFormat="1" applyFont="1">
      <alignment/>
      <protection/>
    </xf>
    <xf numFmtId="0" fontId="2" fillId="0" borderId="0" xfId="79" applyNumberFormat="1" applyFont="1">
      <alignment/>
      <protection/>
    </xf>
    <xf numFmtId="0" fontId="2" fillId="0" borderId="0" xfId="79" applyNumberFormat="1" applyFont="1" applyAlignment="1">
      <alignment horizontal="center"/>
      <protection/>
    </xf>
    <xf numFmtId="49" fontId="2" fillId="0" borderId="0" xfId="79" applyNumberFormat="1" applyFont="1" applyFill="1">
      <alignment/>
      <protection/>
    </xf>
    <xf numFmtId="49" fontId="51" fillId="0" borderId="0" xfId="79" applyNumberFormat="1" applyFont="1">
      <alignment/>
      <protection/>
    </xf>
    <xf numFmtId="49" fontId="52" fillId="0" borderId="0" xfId="79" applyNumberFormat="1" applyFont="1">
      <alignment/>
      <protection/>
    </xf>
    <xf numFmtId="0" fontId="17" fillId="0" borderId="0" xfId="79">
      <alignment/>
      <protection/>
    </xf>
    <xf numFmtId="49" fontId="1" fillId="0" borderId="20" xfId="79" applyNumberFormat="1" applyFont="1" applyBorder="1" applyAlignment="1">
      <alignment horizontal="center"/>
      <protection/>
    </xf>
    <xf numFmtId="0" fontId="1" fillId="0" borderId="20" xfId="79" applyNumberFormat="1" applyFont="1" applyBorder="1" applyAlignment="1">
      <alignment horizontal="center"/>
      <protection/>
    </xf>
    <xf numFmtId="0" fontId="1" fillId="0" borderId="33" xfId="79" applyNumberFormat="1" applyFont="1" applyBorder="1" applyAlignment="1">
      <alignment horizontal="center"/>
      <protection/>
    </xf>
    <xf numFmtId="49" fontId="51" fillId="0" borderId="20" xfId="79" applyNumberFormat="1" applyFont="1" applyBorder="1" applyAlignment="1">
      <alignment horizontal="center"/>
      <protection/>
    </xf>
    <xf numFmtId="14" fontId="17" fillId="0" borderId="0" xfId="79" applyNumberFormat="1">
      <alignment/>
      <protection/>
    </xf>
    <xf numFmtId="49" fontId="3" fillId="0" borderId="34" xfId="79" applyNumberFormat="1" applyFont="1" applyFill="1" applyBorder="1" applyAlignment="1">
      <alignment horizontal="center"/>
      <protection/>
    </xf>
    <xf numFmtId="49" fontId="3" fillId="0" borderId="14" xfId="79" applyNumberFormat="1" applyFont="1" applyFill="1" applyBorder="1" applyAlignment="1">
      <alignment horizontal="center"/>
      <protection/>
    </xf>
    <xf numFmtId="49" fontId="3" fillId="0" borderId="16" xfId="79" applyNumberFormat="1" applyFont="1" applyFill="1" applyBorder="1" applyAlignment="1">
      <alignment horizontal="center"/>
      <protection/>
    </xf>
    <xf numFmtId="0" fontId="3" fillId="0" borderId="34" xfId="79" applyNumberFormat="1" applyFont="1" applyFill="1" applyBorder="1" applyAlignment="1">
      <alignment horizontal="center"/>
      <protection/>
    </xf>
    <xf numFmtId="0" fontId="3" fillId="0" borderId="14" xfId="79" applyNumberFormat="1" applyFont="1" applyFill="1" applyBorder="1" applyAlignment="1">
      <alignment horizontal="center"/>
      <protection/>
    </xf>
    <xf numFmtId="0" fontId="3" fillId="0" borderId="16" xfId="79" applyNumberFormat="1" applyFont="1" applyFill="1" applyBorder="1" applyAlignment="1">
      <alignment horizontal="center"/>
      <protection/>
    </xf>
    <xf numFmtId="49" fontId="5" fillId="0" borderId="29" xfId="79" applyNumberFormat="1" applyFont="1" applyFill="1" applyBorder="1" applyAlignment="1">
      <alignment horizontal="center"/>
      <protection/>
    </xf>
    <xf numFmtId="49" fontId="28" fillId="0" borderId="10" xfId="79" applyNumberFormat="1" applyFont="1" applyFill="1" applyBorder="1" applyAlignment="1">
      <alignment horizontal="center"/>
      <protection/>
    </xf>
    <xf numFmtId="49" fontId="5" fillId="0" borderId="31" xfId="79" applyNumberFormat="1" applyFont="1" applyFill="1" applyBorder="1" applyAlignment="1">
      <alignment horizontal="center"/>
      <protection/>
    </xf>
    <xf numFmtId="0" fontId="5" fillId="0" borderId="29" xfId="79" applyNumberFormat="1" applyFont="1" applyFill="1" applyBorder="1" applyAlignment="1">
      <alignment horizontal="center"/>
      <protection/>
    </xf>
    <xf numFmtId="0" fontId="28" fillId="0" borderId="15" xfId="79" applyNumberFormat="1" applyFont="1" applyFill="1" applyBorder="1" applyAlignment="1">
      <alignment horizontal="center"/>
      <protection/>
    </xf>
    <xf numFmtId="0" fontId="5" fillId="0" borderId="31" xfId="79" applyNumberFormat="1" applyFont="1" applyFill="1" applyBorder="1" applyAlignment="1">
      <alignment horizontal="center"/>
      <protection/>
    </xf>
    <xf numFmtId="0" fontId="28" fillId="0" borderId="10" xfId="79" applyNumberFormat="1" applyFont="1" applyFill="1" applyBorder="1" applyAlignment="1">
      <alignment horizontal="center"/>
      <protection/>
    </xf>
    <xf numFmtId="49" fontId="3" fillId="0" borderId="34" xfId="79" applyNumberFormat="1" applyFont="1" applyFill="1" applyBorder="1">
      <alignment/>
      <protection/>
    </xf>
    <xf numFmtId="49" fontId="5" fillId="0" borderId="29" xfId="79" applyNumberFormat="1" applyFont="1" applyFill="1" applyBorder="1">
      <alignment/>
      <protection/>
    </xf>
    <xf numFmtId="49" fontId="28" fillId="0" borderId="15" xfId="79" applyNumberFormat="1" applyFont="1" applyFill="1" applyBorder="1" applyAlignment="1">
      <alignment horizontal="center"/>
      <protection/>
    </xf>
    <xf numFmtId="0" fontId="2" fillId="0" borderId="16" xfId="79" applyNumberFormat="1" applyFont="1" applyFill="1" applyBorder="1" applyAlignment="1">
      <alignment horizontal="center"/>
      <protection/>
    </xf>
    <xf numFmtId="49" fontId="3" fillId="0" borderId="0" xfId="79" applyNumberFormat="1" applyFont="1" applyBorder="1" applyAlignment="1">
      <alignment horizontal="center" vertical="center"/>
      <protection/>
    </xf>
    <xf numFmtId="49" fontId="17" fillId="0" borderId="0" xfId="79" applyNumberFormat="1" applyFill="1" applyBorder="1" applyAlignment="1">
      <alignment horizontal="center" vertical="center"/>
      <protection/>
    </xf>
    <xf numFmtId="0" fontId="27" fillId="0" borderId="0" xfId="79" applyNumberFormat="1" applyFont="1" applyBorder="1" applyAlignment="1">
      <alignment/>
      <protection/>
    </xf>
    <xf numFmtId="0" fontId="4" fillId="0" borderId="0" xfId="79" applyNumberFormat="1" applyFont="1" applyBorder="1" applyAlignment="1">
      <alignment horizontal="center" vertical="center"/>
      <protection/>
    </xf>
    <xf numFmtId="0" fontId="5" fillId="0" borderId="0" xfId="79" applyNumberFormat="1" applyFont="1" applyFill="1" applyBorder="1">
      <alignment/>
      <protection/>
    </xf>
    <xf numFmtId="49" fontId="28" fillId="0" borderId="0" xfId="79" applyNumberFormat="1" applyFont="1" applyFill="1" applyBorder="1" applyAlignment="1">
      <alignment horizontal="center"/>
      <protection/>
    </xf>
    <xf numFmtId="0" fontId="5" fillId="0" borderId="0" xfId="79" applyNumberFormat="1" applyFont="1" applyFill="1" applyBorder="1" applyAlignment="1">
      <alignment horizontal="center"/>
      <protection/>
    </xf>
    <xf numFmtId="0" fontId="28" fillId="0" borderId="0" xfId="79" applyNumberFormat="1" applyFont="1" applyFill="1" applyBorder="1" applyAlignment="1">
      <alignment horizontal="center"/>
      <protection/>
    </xf>
    <xf numFmtId="0" fontId="17" fillId="0" borderId="0" xfId="79" applyNumberFormat="1" applyFill="1" applyBorder="1" applyAlignment="1">
      <alignment/>
      <protection/>
    </xf>
    <xf numFmtId="0" fontId="26" fillId="0" borderId="0" xfId="79" applyNumberFormat="1" applyFont="1" applyBorder="1" applyAlignment="1">
      <alignment horizontal="center" vertical="center"/>
      <protection/>
    </xf>
    <xf numFmtId="49" fontId="16" fillId="0" borderId="0" xfId="79" applyNumberFormat="1" applyFont="1" applyBorder="1" applyAlignment="1">
      <alignment horizontal="center" vertical="center"/>
      <protection/>
    </xf>
    <xf numFmtId="49" fontId="28" fillId="0" borderId="31" xfId="79" applyNumberFormat="1" applyFont="1" applyFill="1" applyBorder="1" applyAlignment="1">
      <alignment horizontal="center"/>
      <protection/>
    </xf>
    <xf numFmtId="49" fontId="28" fillId="0" borderId="29" xfId="79" applyNumberFormat="1" applyFont="1" applyFill="1" applyBorder="1" applyAlignment="1">
      <alignment horizontal="center"/>
      <protection/>
    </xf>
    <xf numFmtId="0" fontId="28" fillId="0" borderId="31" xfId="79" applyNumberFormat="1" applyFont="1" applyFill="1" applyBorder="1" applyAlignment="1">
      <alignment horizontal="center"/>
      <protection/>
    </xf>
    <xf numFmtId="0" fontId="3" fillId="0" borderId="34" xfId="79" applyNumberFormat="1" applyFont="1" applyFill="1" applyBorder="1">
      <alignment/>
      <protection/>
    </xf>
    <xf numFmtId="0" fontId="5" fillId="0" borderId="29" xfId="79" applyNumberFormat="1" applyFont="1" applyFill="1" applyBorder="1">
      <alignment/>
      <protection/>
    </xf>
    <xf numFmtId="0" fontId="28" fillId="0" borderId="29" xfId="79" applyNumberFormat="1" applyFont="1" applyFill="1" applyBorder="1" applyAlignment="1">
      <alignment horizontal="center"/>
      <protection/>
    </xf>
    <xf numFmtId="0" fontId="17" fillId="0" borderId="0" xfId="79" applyNumberFormat="1" applyFill="1" applyBorder="1" applyAlignment="1">
      <alignment horizontal="center" vertical="center"/>
      <protection/>
    </xf>
    <xf numFmtId="0" fontId="17" fillId="0" borderId="0" xfId="79" applyFill="1" applyBorder="1" applyAlignment="1">
      <alignment/>
      <protection/>
    </xf>
    <xf numFmtId="49" fontId="26" fillId="0" borderId="0" xfId="79" applyNumberFormat="1" applyFont="1" applyBorder="1" applyAlignment="1">
      <alignment horizontal="center" vertical="center"/>
      <protection/>
    </xf>
    <xf numFmtId="49" fontId="17" fillId="0" borderId="0" xfId="79" applyNumberFormat="1">
      <alignment/>
      <protection/>
    </xf>
    <xf numFmtId="0" fontId="4" fillId="0" borderId="0" xfId="79" applyNumberFormat="1" applyFont="1" applyFill="1" applyBorder="1" applyAlignment="1">
      <alignment horizontal="center" vertical="center"/>
      <protection/>
    </xf>
    <xf numFmtId="0" fontId="3" fillId="0" borderId="0" xfId="79" applyNumberFormat="1" applyFont="1" applyFill="1" applyBorder="1" applyAlignment="1">
      <alignment horizontal="center"/>
      <protection/>
    </xf>
    <xf numFmtId="49" fontId="3" fillId="0" borderId="0" xfId="79" applyNumberFormat="1" applyFont="1" applyFill="1" applyBorder="1" applyAlignment="1">
      <alignment horizontal="center"/>
      <protection/>
    </xf>
    <xf numFmtId="49" fontId="1" fillId="0" borderId="0" xfId="79" applyNumberFormat="1" applyFont="1" applyFill="1" applyBorder="1" applyAlignment="1">
      <alignment horizontal="center"/>
      <protection/>
    </xf>
    <xf numFmtId="0" fontId="17" fillId="0" borderId="0" xfId="79" applyNumberFormat="1" applyFill="1" applyBorder="1" applyAlignment="1">
      <alignment horizontal="center"/>
      <protection/>
    </xf>
    <xf numFmtId="49" fontId="5" fillId="0" borderId="0" xfId="79" applyNumberFormat="1" applyFont="1" applyFill="1" applyBorder="1" applyAlignment="1">
      <alignment horizontal="center"/>
      <protection/>
    </xf>
    <xf numFmtId="0" fontId="3" fillId="0" borderId="0" xfId="79" applyNumberFormat="1" applyFont="1" applyFill="1" applyBorder="1">
      <alignment/>
      <protection/>
    </xf>
    <xf numFmtId="0" fontId="2" fillId="0" borderId="0" xfId="79" applyNumberFormat="1" applyFont="1" applyFill="1" applyBorder="1" applyAlignment="1">
      <alignment horizontal="center"/>
      <protection/>
    </xf>
    <xf numFmtId="0" fontId="2" fillId="0" borderId="0" xfId="79" applyNumberFormat="1" applyFont="1" applyFill="1" applyBorder="1">
      <alignment/>
      <protection/>
    </xf>
    <xf numFmtId="0" fontId="17" fillId="0" borderId="0" xfId="79" applyNumberFormat="1">
      <alignment/>
      <protection/>
    </xf>
    <xf numFmtId="0" fontId="17" fillId="0" borderId="0" xfId="79" applyNumberFormat="1" applyAlignment="1">
      <alignment horizontal="center"/>
      <protection/>
    </xf>
    <xf numFmtId="0" fontId="55" fillId="0" borderId="0" xfId="79" applyFont="1">
      <alignment/>
      <protection/>
    </xf>
    <xf numFmtId="0" fontId="54" fillId="0" borderId="0" xfId="79" applyNumberFormat="1" applyFont="1" applyBorder="1" applyAlignment="1">
      <alignment horizontal="center" vertical="center" wrapText="1"/>
      <protection/>
    </xf>
    <xf numFmtId="0" fontId="50" fillId="0" borderId="0" xfId="79" applyNumberFormat="1" applyFont="1" applyBorder="1" applyAlignment="1">
      <alignment horizontal="center" vertical="center"/>
      <protection/>
    </xf>
    <xf numFmtId="49" fontId="28" fillId="0" borderId="14" xfId="79" applyNumberFormat="1" applyFont="1" applyFill="1" applyBorder="1" applyAlignment="1">
      <alignment horizontal="center"/>
      <protection/>
    </xf>
    <xf numFmtId="0" fontId="15" fillId="0" borderId="0" xfId="79" applyFont="1" applyFill="1" applyBorder="1" applyAlignment="1">
      <alignment horizontal="right"/>
      <protection/>
    </xf>
    <xf numFmtId="0" fontId="13" fillId="0" borderId="14" xfId="73" applyNumberFormat="1" applyFont="1" applyBorder="1" applyAlignment="1">
      <alignment horizontal="right" vertical="center"/>
      <protection/>
    </xf>
    <xf numFmtId="0" fontId="13" fillId="0" borderId="15" xfId="73" applyNumberFormat="1" applyFont="1" applyBorder="1" applyAlignment="1">
      <alignment horizontal="left" vertical="center"/>
      <protection/>
    </xf>
    <xf numFmtId="0" fontId="13" fillId="0" borderId="0" xfId="73" applyNumberFormat="1" applyFont="1" applyAlignment="1">
      <alignment horizontal="left" vertical="center"/>
      <protection/>
    </xf>
    <xf numFmtId="0" fontId="21" fillId="0" borderId="0" xfId="76" applyNumberFormat="1" applyFont="1" applyAlignment="1">
      <alignment horizontal="left" vertical="center"/>
      <protection/>
    </xf>
    <xf numFmtId="0" fontId="43" fillId="0" borderId="14" xfId="73" applyNumberFormat="1" applyFont="1" applyBorder="1" applyAlignment="1">
      <alignment horizontal="right" vertical="center"/>
      <protection/>
    </xf>
    <xf numFmtId="0" fontId="21" fillId="0" borderId="15" xfId="76" applyNumberFormat="1" applyFont="1" applyBorder="1" applyAlignment="1">
      <alignment horizontal="left" vertical="center"/>
      <protection/>
    </xf>
    <xf numFmtId="49" fontId="43" fillId="0" borderId="14" xfId="73" applyNumberFormat="1" applyFont="1" applyBorder="1" applyAlignment="1">
      <alignment horizontal="center" vertical="center"/>
      <protection/>
    </xf>
    <xf numFmtId="0" fontId="43" fillId="0" borderId="0" xfId="73" applyNumberFormat="1" applyFont="1" applyBorder="1" applyAlignment="1">
      <alignment horizontal="right" vertical="center"/>
      <protection/>
    </xf>
    <xf numFmtId="49" fontId="43" fillId="0" borderId="0" xfId="73" applyNumberFormat="1" applyFont="1" applyBorder="1" applyAlignment="1">
      <alignment horizontal="center" vertical="center"/>
      <protection/>
    </xf>
    <xf numFmtId="0" fontId="17" fillId="0" borderId="0" xfId="76" applyNumberFormat="1" applyFont="1" applyAlignment="1">
      <alignment/>
      <protection/>
    </xf>
    <xf numFmtId="49" fontId="17" fillId="0" borderId="0" xfId="76" applyNumberFormat="1" applyFont="1">
      <alignment/>
      <protection/>
    </xf>
    <xf numFmtId="49" fontId="17" fillId="0" borderId="0" xfId="76" applyNumberFormat="1" applyFont="1" applyBorder="1">
      <alignment/>
      <protection/>
    </xf>
    <xf numFmtId="0" fontId="44" fillId="0" borderId="15" xfId="73" applyNumberFormat="1" applyFont="1" applyBorder="1" applyAlignment="1">
      <alignment horizontal="centerContinuous" vertical="center"/>
      <protection/>
    </xf>
    <xf numFmtId="0" fontId="44" fillId="0" borderId="31" xfId="73" applyNumberFormat="1" applyFont="1" applyBorder="1" applyAlignment="1">
      <alignment horizontal="centerContinuous" vertical="center"/>
      <protection/>
    </xf>
    <xf numFmtId="1" fontId="0" fillId="0" borderId="0" xfId="0" applyNumberFormat="1" applyAlignment="1">
      <alignment/>
    </xf>
    <xf numFmtId="1" fontId="16" fillId="34" borderId="12" xfId="0" applyNumberFormat="1" applyFont="1" applyFill="1" applyBorder="1" applyAlignment="1">
      <alignment horizontal="center" vertical="center" wrapText="1"/>
    </xf>
    <xf numFmtId="1" fontId="17" fillId="0" borderId="35" xfId="80" applyNumberFormat="1" applyFont="1" applyFill="1" applyBorder="1" applyAlignment="1">
      <alignment horizontal="center" vertical="center" wrapText="1"/>
      <protection/>
    </xf>
    <xf numFmtId="1" fontId="27" fillId="0" borderId="36" xfId="80" applyNumberFormat="1" applyFont="1" applyFill="1" applyBorder="1" applyAlignment="1">
      <alignment horizontal="center" vertical="center"/>
      <protection/>
    </xf>
    <xf numFmtId="1" fontId="41" fillId="0" borderId="0" xfId="80" applyNumberFormat="1" applyFont="1" applyFill="1" applyAlignment="1">
      <alignment horizontal="center" vertical="center"/>
      <protection/>
    </xf>
    <xf numFmtId="1" fontId="17" fillId="0" borderId="18" xfId="80" applyNumberFormat="1" applyFill="1" applyBorder="1" applyAlignment="1">
      <alignment horizontal="center" vertical="center" wrapText="1"/>
      <protection/>
    </xf>
    <xf numFmtId="1" fontId="17" fillId="0" borderId="20" xfId="80" applyNumberFormat="1" applyFill="1" applyBorder="1" applyAlignment="1">
      <alignment horizontal="center" vertical="center"/>
      <protection/>
    </xf>
    <xf numFmtId="1" fontId="17" fillId="0" borderId="22" xfId="80" applyNumberFormat="1" applyFill="1" applyBorder="1" applyAlignment="1">
      <alignment horizontal="center" vertical="center"/>
      <protection/>
    </xf>
    <xf numFmtId="1" fontId="17" fillId="0" borderId="24" xfId="80" applyNumberFormat="1" applyFill="1" applyBorder="1" applyAlignment="1">
      <alignment horizontal="center" vertical="center"/>
      <protection/>
    </xf>
    <xf numFmtId="1" fontId="17" fillId="0" borderId="26" xfId="80" applyNumberFormat="1" applyFill="1" applyBorder="1" applyAlignment="1">
      <alignment horizontal="center" vertical="center"/>
      <protection/>
    </xf>
    <xf numFmtId="1" fontId="17" fillId="0" borderId="28" xfId="80" applyNumberFormat="1" applyFill="1" applyBorder="1" applyAlignment="1">
      <alignment horizontal="center" vertical="center"/>
      <protection/>
    </xf>
    <xf numFmtId="1" fontId="17" fillId="0" borderId="0" xfId="80" applyNumberFormat="1" applyFill="1" applyAlignment="1">
      <alignment horizontal="center" vertical="center"/>
      <protection/>
    </xf>
    <xf numFmtId="0" fontId="21" fillId="0" borderId="0" xfId="0" applyFont="1" applyFill="1" applyBorder="1" applyAlignment="1">
      <alignment horizontal="center"/>
    </xf>
    <xf numFmtId="49" fontId="1" fillId="0" borderId="0" xfId="79" applyNumberFormat="1" applyFont="1" applyFill="1">
      <alignment/>
      <protection/>
    </xf>
    <xf numFmtId="49" fontId="53" fillId="0" borderId="20" xfId="79" applyNumberFormat="1" applyFont="1" applyFill="1" applyBorder="1" applyAlignment="1">
      <alignment horizontal="center" vertical="center" wrapText="1"/>
      <protection/>
    </xf>
    <xf numFmtId="49" fontId="17" fillId="0" borderId="0" xfId="79" applyNumberFormat="1" applyFill="1">
      <alignment/>
      <protection/>
    </xf>
    <xf numFmtId="0" fontId="42" fillId="0" borderId="16" xfId="72" applyNumberFormat="1" applyFont="1" applyBorder="1" applyAlignment="1">
      <alignment vertical="center"/>
      <protection/>
    </xf>
    <xf numFmtId="0" fontId="58" fillId="0" borderId="0" xfId="72" applyNumberFormat="1" applyFont="1" applyAlignment="1">
      <alignment horizontal="left" vertical="center"/>
      <protection/>
    </xf>
    <xf numFmtId="0" fontId="58" fillId="0" borderId="31" xfId="72" applyNumberFormat="1" applyFont="1" applyBorder="1" applyAlignment="1">
      <alignment horizontal="left" vertical="center"/>
      <protection/>
    </xf>
    <xf numFmtId="0" fontId="57" fillId="34" borderId="0" xfId="80" applyNumberFormat="1" applyFont="1" applyFill="1" applyAlignment="1">
      <alignment horizontal="left" vertical="center"/>
      <protection/>
    </xf>
    <xf numFmtId="0" fontId="57" fillId="34" borderId="14" xfId="80" applyNumberFormat="1" applyFont="1" applyFill="1" applyBorder="1" applyAlignment="1">
      <alignment horizontal="left" vertical="center"/>
      <protection/>
    </xf>
    <xf numFmtId="0" fontId="57" fillId="0" borderId="15" xfId="80" applyNumberFormat="1" applyFont="1" applyBorder="1" applyAlignment="1">
      <alignment horizontal="left" vertical="center"/>
      <protection/>
    </xf>
    <xf numFmtId="0" fontId="57" fillId="0" borderId="14" xfId="80" applyNumberFormat="1" applyFont="1" applyBorder="1" applyAlignment="1">
      <alignment horizontal="left" vertical="center"/>
      <protection/>
    </xf>
    <xf numFmtId="49" fontId="2" fillId="0" borderId="34" xfId="79" applyNumberFormat="1" applyFont="1" applyFill="1" applyBorder="1" applyAlignment="1">
      <alignment/>
      <protection/>
    </xf>
    <xf numFmtId="14" fontId="64" fillId="0" borderId="0" xfId="75" applyNumberFormat="1" applyFont="1" applyAlignment="1">
      <alignment horizontal="center" vertical="center"/>
      <protection/>
    </xf>
    <xf numFmtId="49" fontId="8" fillId="0" borderId="0" xfId="64" applyNumberFormat="1" applyFont="1" applyAlignment="1">
      <alignment vertical="center"/>
      <protection/>
    </xf>
    <xf numFmtId="49" fontId="5" fillId="0" borderId="0" xfId="64" applyNumberFormat="1" applyFont="1" applyAlignment="1">
      <alignment horizontal="left" vertical="center"/>
      <protection/>
    </xf>
    <xf numFmtId="0" fontId="5" fillId="33" borderId="0" xfId="64" applyNumberFormat="1" applyFont="1" applyFill="1" applyAlignment="1">
      <alignment horizontal="left" vertical="center"/>
      <protection/>
    </xf>
    <xf numFmtId="49" fontId="5" fillId="0" borderId="14" xfId="64" applyNumberFormat="1" applyFont="1" applyBorder="1" applyAlignment="1">
      <alignment horizontal="left" vertical="center"/>
      <protection/>
    </xf>
    <xf numFmtId="0" fontId="5" fillId="33" borderId="15" xfId="64" applyNumberFormat="1" applyFont="1" applyFill="1" applyBorder="1" applyAlignment="1">
      <alignment horizontal="left" vertical="center"/>
      <protection/>
    </xf>
    <xf numFmtId="0" fontId="8" fillId="0" borderId="0" xfId="75" applyNumberFormat="1" applyFont="1" applyFill="1" applyBorder="1" applyAlignment="1">
      <alignment horizontal="center" vertical="center"/>
      <protection/>
    </xf>
    <xf numFmtId="49" fontId="23" fillId="0" borderId="0" xfId="75" applyNumberFormat="1" applyFont="1" applyFill="1" applyBorder="1" applyAlignment="1">
      <alignment horizontal="center" vertical="center"/>
      <protection/>
    </xf>
    <xf numFmtId="0" fontId="0" fillId="0" borderId="0" xfId="60">
      <alignment/>
      <protection/>
    </xf>
    <xf numFmtId="49" fontId="2" fillId="0" borderId="14" xfId="79" applyNumberFormat="1" applyFont="1" applyFill="1" applyBorder="1" applyAlignment="1">
      <alignment/>
      <protection/>
    </xf>
    <xf numFmtId="49" fontId="2" fillId="0" borderId="16" xfId="79" applyNumberFormat="1" applyFont="1" applyFill="1" applyBorder="1" applyAlignment="1">
      <alignment/>
      <protection/>
    </xf>
    <xf numFmtId="49" fontId="2" fillId="0" borderId="29" xfId="79" applyNumberFormat="1" applyFont="1" applyFill="1" applyBorder="1" applyAlignment="1">
      <alignment/>
      <protection/>
    </xf>
    <xf numFmtId="49" fontId="2" fillId="0" borderId="15" xfId="79" applyNumberFormat="1" applyFont="1" applyFill="1" applyBorder="1" applyAlignment="1">
      <alignment/>
      <protection/>
    </xf>
    <xf numFmtId="49" fontId="2" fillId="0" borderId="31" xfId="79" applyNumberFormat="1" applyFont="1" applyFill="1" applyBorder="1" applyAlignment="1">
      <alignment/>
      <protection/>
    </xf>
    <xf numFmtId="0" fontId="15" fillId="0" borderId="0" xfId="60" applyFont="1" applyAlignment="1">
      <alignment vertical="center"/>
      <protection/>
    </xf>
    <xf numFmtId="0" fontId="51" fillId="0" borderId="0" xfId="79" applyNumberFormat="1" applyFont="1" applyBorder="1" applyAlignment="1">
      <alignment horizontal="right" vertical="center"/>
      <protection/>
    </xf>
    <xf numFmtId="1" fontId="13" fillId="0" borderId="13" xfId="0" applyNumberFormat="1" applyFont="1" applyFill="1" applyBorder="1" applyAlignment="1">
      <alignment horizontal="center" vertical="center"/>
    </xf>
    <xf numFmtId="0" fontId="21" fillId="0" borderId="0" xfId="76" applyNumberFormat="1" applyFont="1" applyFill="1" applyBorder="1" applyAlignment="1">
      <alignment horizontal="left" vertical="center"/>
      <protection/>
    </xf>
    <xf numFmtId="0" fontId="42" fillId="0" borderId="0" xfId="73" applyNumberFormat="1" applyFont="1" applyFill="1" applyBorder="1" applyAlignment="1">
      <alignment vertical="center"/>
      <protection/>
    </xf>
    <xf numFmtId="0" fontId="46" fillId="0" borderId="0" xfId="73" applyNumberFormat="1" applyFont="1" applyFill="1" applyBorder="1" applyAlignment="1">
      <alignment horizontal="center" vertical="center"/>
      <protection/>
    </xf>
    <xf numFmtId="0" fontId="45" fillId="0" borderId="0" xfId="73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60" applyAlignment="1">
      <alignment vertical="center"/>
      <protection/>
    </xf>
    <xf numFmtId="0" fontId="52" fillId="0" borderId="0" xfId="60" applyNumberFormat="1" applyFont="1" applyAlignment="1">
      <alignment vertical="center"/>
      <protection/>
    </xf>
    <xf numFmtId="0" fontId="45" fillId="0" borderId="0" xfId="73" applyNumberFormat="1" applyFont="1" applyAlignment="1">
      <alignment horizontal="center" vertical="center"/>
      <protection/>
    </xf>
    <xf numFmtId="0" fontId="45" fillId="0" borderId="0" xfId="73" applyNumberFormat="1" applyFont="1" applyBorder="1" applyAlignment="1">
      <alignment horizontal="center" vertical="center"/>
      <protection/>
    </xf>
    <xf numFmtId="0" fontId="44" fillId="0" borderId="0" xfId="73" applyNumberFormat="1" applyFont="1" applyBorder="1" applyAlignment="1">
      <alignment horizontal="centerContinuous" vertical="center"/>
      <protection/>
    </xf>
    <xf numFmtId="0" fontId="43" fillId="0" borderId="0" xfId="73" applyNumberFormat="1" applyFont="1" applyFill="1" applyBorder="1" applyAlignment="1">
      <alignment horizontal="right" vertical="center"/>
      <protection/>
    </xf>
    <xf numFmtId="49" fontId="1" fillId="0" borderId="0" xfId="76" applyNumberFormat="1" applyFont="1" applyBorder="1" applyAlignment="1">
      <alignment vertical="center"/>
      <protection/>
    </xf>
    <xf numFmtId="49" fontId="17" fillId="0" borderId="0" xfId="76" applyNumberFormat="1" applyFont="1" applyBorder="1" applyAlignment="1">
      <alignment vertical="center"/>
      <protection/>
    </xf>
    <xf numFmtId="49" fontId="51" fillId="0" borderId="0" xfId="76" applyNumberFormat="1" applyFont="1" applyBorder="1" applyAlignment="1">
      <alignment horizontal="center"/>
      <protection/>
    </xf>
    <xf numFmtId="0" fontId="15" fillId="0" borderId="0" xfId="73" applyNumberFormat="1" applyFont="1" applyFill="1" applyBorder="1" applyAlignment="1">
      <alignment horizontal="center" vertical="center"/>
      <protection/>
    </xf>
    <xf numFmtId="0" fontId="15" fillId="0" borderId="0" xfId="73" applyNumberFormat="1" applyFont="1" applyAlignment="1">
      <alignment horizontal="left" vertical="center"/>
      <protection/>
    </xf>
    <xf numFmtId="0" fontId="15" fillId="0" borderId="0" xfId="73" applyNumberFormat="1" applyFont="1" applyAlignment="1">
      <alignment horizontal="center" vertical="center"/>
      <protection/>
    </xf>
    <xf numFmtId="0" fontId="15" fillId="0" borderId="0" xfId="73" applyNumberFormat="1" applyFont="1" applyFill="1" applyBorder="1" applyAlignment="1">
      <alignment vertical="center"/>
      <protection/>
    </xf>
    <xf numFmtId="0" fontId="15" fillId="0" borderId="0" xfId="73" applyNumberFormat="1" applyFont="1" applyFill="1" applyBorder="1" applyAlignment="1">
      <alignment horizontal="right" vertical="center"/>
      <protection/>
    </xf>
    <xf numFmtId="0" fontId="15" fillId="0" borderId="0" xfId="76" applyNumberFormat="1" applyFont="1" applyFill="1" applyBorder="1" applyAlignment="1">
      <alignment horizontal="right" vertical="center"/>
      <protection/>
    </xf>
    <xf numFmtId="0" fontId="79" fillId="0" borderId="0" xfId="75" applyFont="1" applyAlignment="1">
      <alignment vertical="center"/>
      <protection/>
    </xf>
    <xf numFmtId="0" fontId="12" fillId="0" borderId="37" xfId="60" applyFont="1" applyBorder="1" applyAlignment="1">
      <alignment horizontal="center" vertical="center"/>
      <protection/>
    </xf>
    <xf numFmtId="0" fontId="17" fillId="0" borderId="0" xfId="75" applyFont="1" applyAlignment="1">
      <alignment vertical="center"/>
      <protection/>
    </xf>
    <xf numFmtId="0" fontId="12" fillId="0" borderId="0" xfId="60" applyFont="1" applyBorder="1" applyAlignment="1">
      <alignment horizontal="center" vertical="center"/>
      <protection/>
    </xf>
    <xf numFmtId="0" fontId="7" fillId="0" borderId="0" xfId="60" applyFont="1" applyBorder="1" applyAlignment="1">
      <alignment horizontal="center" vertical="center"/>
      <protection/>
    </xf>
    <xf numFmtId="49" fontId="8" fillId="0" borderId="0" xfId="75" applyNumberFormat="1" applyFont="1" applyAlignment="1">
      <alignment horizontal="right" vertical="center"/>
      <protection/>
    </xf>
    <xf numFmtId="0" fontId="6" fillId="0" borderId="0" xfId="60" applyFont="1" applyBorder="1" applyAlignment="1">
      <alignment horizontal="right" vertical="center"/>
      <protection/>
    </xf>
    <xf numFmtId="0" fontId="25" fillId="0" borderId="0" xfId="75" applyFont="1" applyAlignment="1">
      <alignment vertical="center"/>
      <protection/>
    </xf>
    <xf numFmtId="49" fontId="5" fillId="0" borderId="0" xfId="75" applyNumberFormat="1" applyFont="1" applyAlignment="1">
      <alignment horizontal="left" vertical="center"/>
      <protection/>
    </xf>
    <xf numFmtId="0" fontId="5" fillId="35" borderId="0" xfId="75" applyNumberFormat="1" applyFont="1" applyFill="1" applyAlignment="1">
      <alignment horizontal="left" vertical="center"/>
      <protection/>
    </xf>
    <xf numFmtId="49" fontId="5" fillId="0" borderId="0" xfId="75" applyNumberFormat="1" applyFont="1" applyAlignment="1">
      <alignment horizontal="center" vertical="center"/>
      <protection/>
    </xf>
    <xf numFmtId="49" fontId="5" fillId="0" borderId="0" xfId="75" applyNumberFormat="1" applyFont="1" applyAlignment="1">
      <alignment vertical="center"/>
      <protection/>
    </xf>
    <xf numFmtId="49" fontId="66" fillId="0" borderId="0" xfId="75" applyNumberFormat="1" applyFont="1" applyAlignment="1">
      <alignment horizontal="left" vertical="center"/>
      <protection/>
    </xf>
    <xf numFmtId="49" fontId="5" fillId="0" borderId="0" xfId="75" applyNumberFormat="1" applyFont="1" applyAlignment="1">
      <alignment horizontal="right" vertical="center"/>
      <protection/>
    </xf>
    <xf numFmtId="49" fontId="5" fillId="0" borderId="0" xfId="75" applyNumberFormat="1" applyFont="1" applyFill="1" applyAlignment="1">
      <alignment horizontal="left" vertical="center"/>
      <protection/>
    </xf>
    <xf numFmtId="49" fontId="5" fillId="0" borderId="0" xfId="75" applyNumberFormat="1" applyFont="1" applyAlignment="1">
      <alignment horizontal="left" vertical="center"/>
      <protection/>
    </xf>
    <xf numFmtId="14" fontId="64" fillId="0" borderId="0" xfId="75" applyNumberFormat="1" applyFont="1" applyBorder="1" applyAlignment="1">
      <alignment horizontal="center" vertical="center"/>
      <protection/>
    </xf>
    <xf numFmtId="49" fontId="5" fillId="0" borderId="14" xfId="75" applyNumberFormat="1" applyFont="1" applyBorder="1" applyAlignment="1">
      <alignment horizontal="left" vertical="center"/>
      <protection/>
    </xf>
    <xf numFmtId="49" fontId="71" fillId="0" borderId="14" xfId="60" applyNumberFormat="1" applyFont="1" applyFill="1" applyBorder="1" applyAlignment="1">
      <alignment horizontal="center" vertical="center"/>
      <protection/>
    </xf>
    <xf numFmtId="0" fontId="5" fillId="33" borderId="0" xfId="75" applyNumberFormat="1" applyFont="1" applyFill="1" applyAlignment="1">
      <alignment vertical="center"/>
      <protection/>
    </xf>
    <xf numFmtId="49" fontId="68" fillId="0" borderId="0" xfId="75" applyNumberFormat="1" applyFont="1" applyAlignment="1">
      <alignment horizontal="left" vertical="center"/>
      <protection/>
    </xf>
    <xf numFmtId="0" fontId="0" fillId="0" borderId="0" xfId="60" applyFont="1" applyAlignment="1">
      <alignment vertical="center"/>
      <protection/>
    </xf>
    <xf numFmtId="0" fontId="62" fillId="0" borderId="0" xfId="60" applyFont="1" applyAlignment="1">
      <alignment vertical="center"/>
      <protection/>
    </xf>
    <xf numFmtId="49" fontId="5" fillId="0" borderId="14" xfId="75" applyNumberFormat="1" applyFont="1" applyBorder="1" applyAlignment="1">
      <alignment vertical="center"/>
      <protection/>
    </xf>
    <xf numFmtId="49" fontId="5" fillId="0" borderId="16" xfId="75" applyNumberFormat="1" applyFont="1" applyBorder="1" applyAlignment="1">
      <alignment vertical="center"/>
      <protection/>
    </xf>
    <xf numFmtId="49" fontId="5" fillId="0" borderId="16" xfId="75" applyNumberFormat="1" applyFont="1" applyFill="1" applyBorder="1" applyAlignment="1">
      <alignment horizontal="left" vertical="center"/>
      <protection/>
    </xf>
    <xf numFmtId="49" fontId="70" fillId="0" borderId="0" xfId="75" applyNumberFormat="1" applyFont="1" applyBorder="1" applyAlignment="1">
      <alignment horizontal="center" vertical="center"/>
      <protection/>
    </xf>
    <xf numFmtId="49" fontId="5" fillId="0" borderId="15" xfId="75" applyNumberFormat="1" applyFont="1" applyBorder="1" applyAlignment="1">
      <alignment horizontal="left" vertical="center"/>
      <protection/>
    </xf>
    <xf numFmtId="0" fontId="5" fillId="35" borderId="15" xfId="75" applyNumberFormat="1" applyFont="1" applyFill="1" applyBorder="1" applyAlignment="1">
      <alignment horizontal="left" vertical="center"/>
      <protection/>
    </xf>
    <xf numFmtId="49" fontId="5" fillId="0" borderId="0" xfId="60" applyNumberFormat="1" applyFont="1" applyAlignment="1">
      <alignment horizontal="left" vertical="center"/>
      <protection/>
    </xf>
    <xf numFmtId="0" fontId="66" fillId="0" borderId="0" xfId="60" applyNumberFormat="1" applyFont="1" applyAlignment="1">
      <alignment vertical="center"/>
      <protection/>
    </xf>
    <xf numFmtId="0" fontId="54" fillId="0" borderId="0" xfId="60" applyNumberFormat="1" applyFont="1" applyAlignment="1">
      <alignment vertical="center"/>
      <protection/>
    </xf>
    <xf numFmtId="49" fontId="68" fillId="0" borderId="0" xfId="60" applyNumberFormat="1" applyFont="1" applyAlignment="1">
      <alignment vertical="center"/>
      <protection/>
    </xf>
    <xf numFmtId="49" fontId="8" fillId="0" borderId="0" xfId="60" applyNumberFormat="1" applyFont="1" applyAlignment="1">
      <alignment vertical="center"/>
      <protection/>
    </xf>
    <xf numFmtId="49" fontId="69" fillId="0" borderId="0" xfId="60" applyNumberFormat="1" applyFont="1" applyAlignment="1">
      <alignment vertical="center"/>
      <protection/>
    </xf>
    <xf numFmtId="49" fontId="2" fillId="0" borderId="0" xfId="60" applyNumberFormat="1" applyFont="1" applyAlignment="1">
      <alignment vertical="center"/>
      <protection/>
    </xf>
    <xf numFmtId="0" fontId="5" fillId="0" borderId="16" xfId="75" applyNumberFormat="1" applyFont="1" applyFill="1" applyBorder="1" applyAlignment="1">
      <alignment horizontal="right" vertical="center"/>
      <protection/>
    </xf>
    <xf numFmtId="0" fontId="5" fillId="33" borderId="0" xfId="75" applyNumberFormat="1" applyFont="1" applyFill="1" applyBorder="1" applyAlignment="1">
      <alignment horizontal="right" vertical="center"/>
      <protection/>
    </xf>
    <xf numFmtId="49" fontId="5" fillId="0" borderId="0" xfId="75" applyNumberFormat="1" applyFont="1" applyBorder="1" applyAlignment="1">
      <alignment horizontal="left" vertical="center"/>
      <protection/>
    </xf>
    <xf numFmtId="49" fontId="71" fillId="0" borderId="0" xfId="60" applyNumberFormat="1" applyFont="1" applyFill="1" applyBorder="1" applyAlignment="1">
      <alignment horizontal="center" vertical="center"/>
      <protection/>
    </xf>
    <xf numFmtId="49" fontId="66" fillId="0" borderId="15" xfId="75" applyNumberFormat="1" applyFont="1" applyBorder="1" applyAlignment="1">
      <alignment horizontal="left" vertical="center"/>
      <protection/>
    </xf>
    <xf numFmtId="49" fontId="5" fillId="0" borderId="0" xfId="75" applyNumberFormat="1" applyFont="1" applyBorder="1" applyAlignment="1">
      <alignment vertical="center"/>
      <protection/>
    </xf>
    <xf numFmtId="49" fontId="5" fillId="0" borderId="30" xfId="75" applyNumberFormat="1" applyFont="1" applyFill="1" applyBorder="1" applyAlignment="1">
      <alignment horizontal="left" vertical="center"/>
      <protection/>
    </xf>
    <xf numFmtId="49" fontId="5" fillId="0" borderId="0" xfId="75" applyNumberFormat="1" applyFont="1" applyBorder="1" applyAlignment="1">
      <alignment horizontal="center" vertical="center"/>
      <protection/>
    </xf>
    <xf numFmtId="49" fontId="5" fillId="0" borderId="14" xfId="60" applyNumberFormat="1" applyFont="1" applyBorder="1" applyAlignment="1">
      <alignment horizontal="left" vertical="center"/>
      <protection/>
    </xf>
    <xf numFmtId="49" fontId="65" fillId="0" borderId="16" xfId="60" applyNumberFormat="1" applyFont="1" applyBorder="1" applyAlignment="1">
      <alignment horizontal="right" vertical="center"/>
      <protection/>
    </xf>
    <xf numFmtId="0" fontId="5" fillId="33" borderId="0" xfId="60" applyNumberFormat="1" applyFont="1" applyFill="1" applyBorder="1" applyAlignment="1">
      <alignment horizontal="right" vertical="center"/>
      <protection/>
    </xf>
    <xf numFmtId="49" fontId="66" fillId="0" borderId="0" xfId="60" applyNumberFormat="1" applyFont="1" applyAlignment="1">
      <alignment vertical="center"/>
      <protection/>
    </xf>
    <xf numFmtId="49" fontId="68" fillId="0" borderId="0" xfId="60" applyNumberFormat="1" applyFont="1" applyAlignment="1">
      <alignment horizontal="center" vertical="center"/>
      <protection/>
    </xf>
    <xf numFmtId="49" fontId="9" fillId="0" borderId="0" xfId="60" applyNumberFormat="1" applyFont="1" applyAlignment="1">
      <alignment vertical="center"/>
      <protection/>
    </xf>
    <xf numFmtId="49" fontId="5" fillId="0" borderId="16" xfId="75" applyNumberFormat="1" applyFont="1" applyBorder="1" applyAlignment="1">
      <alignment horizontal="left" vertical="center"/>
      <protection/>
    </xf>
    <xf numFmtId="0" fontId="5" fillId="33" borderId="15" xfId="75" applyNumberFormat="1" applyFont="1" applyFill="1" applyBorder="1" applyAlignment="1">
      <alignment horizontal="left" vertical="center"/>
      <protection/>
    </xf>
    <xf numFmtId="49" fontId="5" fillId="0" borderId="31" xfId="75" applyNumberFormat="1" applyFont="1" applyFill="1" applyBorder="1" applyAlignment="1">
      <alignment horizontal="center" vertical="center"/>
      <protection/>
    </xf>
    <xf numFmtId="49" fontId="5" fillId="0" borderId="17" xfId="75" applyNumberFormat="1" applyFont="1" applyBorder="1" applyAlignment="1">
      <alignment horizontal="center" vertical="center"/>
      <protection/>
    </xf>
    <xf numFmtId="49" fontId="5" fillId="0" borderId="14" xfId="75" applyNumberFormat="1" applyFont="1" applyBorder="1" applyAlignment="1">
      <alignment horizontal="right" vertical="center"/>
      <protection/>
    </xf>
    <xf numFmtId="0" fontId="5" fillId="33" borderId="0" xfId="75" applyNumberFormat="1" applyFont="1" applyFill="1" applyAlignment="1">
      <alignment horizontal="left" vertical="center"/>
      <protection/>
    </xf>
    <xf numFmtId="0" fontId="66" fillId="0" borderId="15" xfId="75" applyNumberFormat="1" applyFont="1" applyBorder="1" applyAlignment="1">
      <alignment horizontal="left" vertical="center"/>
      <protection/>
    </xf>
    <xf numFmtId="49" fontId="5" fillId="0" borderId="15" xfId="60" applyNumberFormat="1" applyFont="1" applyBorder="1" applyAlignment="1">
      <alignment horizontal="left" vertical="center"/>
      <protection/>
    </xf>
    <xf numFmtId="49" fontId="66" fillId="0" borderId="15" xfId="60" applyNumberFormat="1" applyFont="1" applyBorder="1" applyAlignment="1">
      <alignment vertical="center"/>
      <protection/>
    </xf>
    <xf numFmtId="49" fontId="54" fillId="0" borderId="31" xfId="60" applyNumberFormat="1" applyFont="1" applyBorder="1" applyAlignment="1">
      <alignment vertical="center"/>
      <protection/>
    </xf>
    <xf numFmtId="49" fontId="68" fillId="0" borderId="0" xfId="60" applyNumberFormat="1" applyFont="1" applyBorder="1" applyAlignment="1">
      <alignment vertical="center"/>
      <protection/>
    </xf>
    <xf numFmtId="49" fontId="5" fillId="0" borderId="14" xfId="60" applyNumberFormat="1" applyFont="1" applyBorder="1" applyAlignment="1">
      <alignment vertical="center"/>
      <protection/>
    </xf>
    <xf numFmtId="49" fontId="5" fillId="0" borderId="16" xfId="60" applyNumberFormat="1" applyFont="1" applyBorder="1" applyAlignment="1">
      <alignment horizontal="center" vertical="center"/>
      <protection/>
    </xf>
    <xf numFmtId="49" fontId="5" fillId="0" borderId="0" xfId="60" applyNumberFormat="1" applyFont="1" applyBorder="1" applyAlignment="1">
      <alignment horizontal="center" vertical="center"/>
      <protection/>
    </xf>
    <xf numFmtId="49" fontId="5" fillId="0" borderId="0" xfId="60" applyNumberFormat="1" applyFont="1" applyAlignment="1">
      <alignment vertical="center"/>
      <protection/>
    </xf>
    <xf numFmtId="49" fontId="5" fillId="0" borderId="31" xfId="75" applyNumberFormat="1" applyFont="1" applyBorder="1" applyAlignment="1">
      <alignment horizontal="left" vertical="center"/>
      <protection/>
    </xf>
    <xf numFmtId="49" fontId="5" fillId="0" borderId="31" xfId="75" applyNumberFormat="1" applyFont="1" applyBorder="1" applyAlignment="1">
      <alignment horizontal="right" vertical="center"/>
      <protection/>
    </xf>
    <xf numFmtId="49" fontId="5" fillId="0" borderId="0" xfId="75" applyNumberFormat="1" applyFont="1" applyBorder="1" applyAlignment="1">
      <alignment horizontal="right" vertical="center"/>
      <protection/>
    </xf>
    <xf numFmtId="49" fontId="5" fillId="0" borderId="30" xfId="75" applyNumberFormat="1" applyFont="1" applyBorder="1" applyAlignment="1">
      <alignment horizontal="left" vertical="center"/>
      <protection/>
    </xf>
    <xf numFmtId="49" fontId="5" fillId="0" borderId="14" xfId="75" applyNumberFormat="1" applyFont="1" applyBorder="1" applyAlignment="1">
      <alignment horizontal="center" vertical="center"/>
      <protection/>
    </xf>
    <xf numFmtId="49" fontId="65" fillId="0" borderId="0" xfId="60" applyNumberFormat="1" applyFont="1" applyAlignment="1">
      <alignment vertical="center"/>
      <protection/>
    </xf>
    <xf numFmtId="0" fontId="5" fillId="33" borderId="0" xfId="60" applyNumberFormat="1" applyFont="1" applyFill="1" applyBorder="1" applyAlignment="1">
      <alignment vertical="center"/>
      <protection/>
    </xf>
    <xf numFmtId="49" fontId="5" fillId="0" borderId="0" xfId="75" applyNumberFormat="1" applyFont="1" applyFill="1" applyBorder="1" applyAlignment="1">
      <alignment vertical="center"/>
      <protection/>
    </xf>
    <xf numFmtId="0" fontId="8" fillId="0" borderId="0" xfId="75" applyNumberFormat="1" applyFont="1" applyAlignment="1">
      <alignment horizontal="center" vertical="center"/>
      <protection/>
    </xf>
    <xf numFmtId="49" fontId="54" fillId="0" borderId="0" xfId="60" applyNumberFormat="1" applyFont="1" applyAlignment="1">
      <alignment vertical="center"/>
      <protection/>
    </xf>
    <xf numFmtId="49" fontId="5" fillId="0" borderId="0" xfId="60" applyNumberFormat="1" applyFont="1" applyBorder="1" applyAlignment="1">
      <alignment horizontal="right" vertical="center"/>
      <protection/>
    </xf>
    <xf numFmtId="49" fontId="5" fillId="0" borderId="0" xfId="60" applyNumberFormat="1" applyFont="1" applyAlignment="1">
      <alignment vertical="center"/>
      <protection/>
    </xf>
    <xf numFmtId="0" fontId="5" fillId="33" borderId="17" xfId="75" applyNumberFormat="1" applyFont="1" applyFill="1" applyBorder="1" applyAlignment="1">
      <alignment horizontal="right" vertical="center"/>
      <protection/>
    </xf>
    <xf numFmtId="49" fontId="5" fillId="0" borderId="31" xfId="75" applyNumberFormat="1" applyFont="1" applyFill="1" applyBorder="1" applyAlignment="1">
      <alignment horizontal="left" vertical="center"/>
      <protection/>
    </xf>
    <xf numFmtId="49" fontId="68" fillId="0" borderId="31" xfId="60" applyNumberFormat="1" applyFont="1" applyBorder="1" applyAlignment="1">
      <alignment horizontal="center" vertical="center"/>
      <protection/>
    </xf>
    <xf numFmtId="49" fontId="68" fillId="0" borderId="0" xfId="60" applyNumberFormat="1" applyFont="1" applyBorder="1" applyAlignment="1">
      <alignment horizontal="center" vertical="center"/>
      <protection/>
    </xf>
    <xf numFmtId="49" fontId="5" fillId="0" borderId="0" xfId="60" applyNumberFormat="1" applyFont="1" applyBorder="1" applyAlignment="1">
      <alignment vertical="center"/>
      <protection/>
    </xf>
    <xf numFmtId="49" fontId="5" fillId="0" borderId="30" xfId="60" applyNumberFormat="1" applyFont="1" applyBorder="1" applyAlignment="1">
      <alignment vertical="center"/>
      <protection/>
    </xf>
    <xf numFmtId="49" fontId="5" fillId="0" borderId="0" xfId="60" applyNumberFormat="1" applyFont="1" applyAlignment="1">
      <alignment horizontal="center" vertical="center"/>
      <protection/>
    </xf>
    <xf numFmtId="0" fontId="5" fillId="33" borderId="15" xfId="75" applyNumberFormat="1" applyFont="1" applyFill="1" applyBorder="1" applyAlignment="1">
      <alignment horizontal="right" vertical="center"/>
      <protection/>
    </xf>
    <xf numFmtId="49" fontId="8" fillId="0" borderId="0" xfId="75" applyNumberFormat="1" applyFont="1" applyBorder="1" applyAlignment="1">
      <alignment horizontal="center" vertical="center"/>
      <protection/>
    </xf>
    <xf numFmtId="0" fontId="5" fillId="0" borderId="0" xfId="75" applyNumberFormat="1" applyFont="1" applyFill="1" applyAlignment="1">
      <alignment horizontal="left" vertical="center"/>
      <protection/>
    </xf>
    <xf numFmtId="49" fontId="23" fillId="0" borderId="0" xfId="75" applyNumberFormat="1" applyFont="1" applyBorder="1" applyAlignment="1">
      <alignment horizontal="center" vertical="center"/>
      <protection/>
    </xf>
    <xf numFmtId="49" fontId="8" fillId="0" borderId="0" xfId="60" applyNumberFormat="1" applyFont="1" applyAlignment="1">
      <alignment vertical="center"/>
      <protection/>
    </xf>
    <xf numFmtId="49" fontId="23" fillId="0" borderId="0" xfId="75" applyNumberFormat="1" applyFont="1" applyAlignment="1">
      <alignment horizontal="right" vertical="center"/>
      <protection/>
    </xf>
    <xf numFmtId="0" fontId="5" fillId="33" borderId="17" xfId="60" applyNumberFormat="1" applyFont="1" applyFill="1" applyBorder="1" applyAlignment="1">
      <alignment vertical="center"/>
      <protection/>
    </xf>
    <xf numFmtId="0" fontId="5" fillId="33" borderId="0" xfId="75" applyNumberFormat="1" applyFont="1" applyFill="1" applyAlignment="1">
      <alignment horizontal="right" vertical="center"/>
      <protection/>
    </xf>
    <xf numFmtId="49" fontId="5" fillId="0" borderId="0" xfId="75" applyNumberFormat="1" applyFont="1" applyBorder="1" applyAlignment="1">
      <alignment horizontal="left" vertical="center"/>
      <protection/>
    </xf>
    <xf numFmtId="0" fontId="5" fillId="0" borderId="0" xfId="75" applyNumberFormat="1" applyFont="1" applyFill="1" applyBorder="1" applyAlignment="1">
      <alignment horizontal="left" vertical="center"/>
      <protection/>
    </xf>
    <xf numFmtId="49" fontId="70" fillId="0" borderId="0" xfId="60" applyNumberFormat="1" applyFont="1" applyAlignment="1">
      <alignment horizontal="center" vertical="center"/>
      <protection/>
    </xf>
    <xf numFmtId="49" fontId="63" fillId="0" borderId="0" xfId="60" applyNumberFormat="1" applyFont="1" applyAlignment="1">
      <alignment vertical="center"/>
      <protection/>
    </xf>
    <xf numFmtId="49" fontId="8" fillId="0" borderId="0" xfId="60" applyNumberFormat="1" applyFont="1" applyAlignment="1">
      <alignment horizontal="center" vertical="center"/>
      <protection/>
    </xf>
    <xf numFmtId="49" fontId="8" fillId="0" borderId="0" xfId="60" applyNumberFormat="1" applyFont="1" applyBorder="1" applyAlignment="1">
      <alignment vertical="center"/>
      <protection/>
    </xf>
    <xf numFmtId="0" fontId="5" fillId="33" borderId="0" xfId="60" applyNumberFormat="1" applyFont="1" applyFill="1" applyBorder="1" applyAlignment="1">
      <alignment vertical="center"/>
      <protection/>
    </xf>
    <xf numFmtId="49" fontId="8" fillId="0" borderId="0" xfId="75" applyNumberFormat="1" applyFont="1" applyAlignment="1">
      <alignment vertical="center"/>
      <protection/>
    </xf>
    <xf numFmtId="49" fontId="5" fillId="0" borderId="17" xfId="60" applyNumberFormat="1" applyFont="1" applyBorder="1" applyAlignment="1">
      <alignment horizontal="right" vertical="center"/>
      <protection/>
    </xf>
    <xf numFmtId="49" fontId="5" fillId="0" borderId="14" xfId="60" applyNumberFormat="1" applyFont="1" applyBorder="1" applyAlignment="1">
      <alignment horizontal="center" vertical="center"/>
      <protection/>
    </xf>
    <xf numFmtId="49" fontId="2" fillId="0" borderId="0" xfId="75" applyNumberFormat="1" applyFont="1" applyAlignment="1">
      <alignment vertical="center"/>
      <protection/>
    </xf>
    <xf numFmtId="49" fontId="8" fillId="0" borderId="30" xfId="60" applyNumberFormat="1" applyFont="1" applyBorder="1" applyAlignment="1">
      <alignment vertical="center"/>
      <protection/>
    </xf>
    <xf numFmtId="49" fontId="67" fillId="0" borderId="0" xfId="60" applyNumberFormat="1" applyFont="1" applyAlignment="1">
      <alignment vertical="center"/>
      <protection/>
    </xf>
    <xf numFmtId="0" fontId="5" fillId="33" borderId="17" xfId="60" applyNumberFormat="1" applyFont="1" applyFill="1" applyBorder="1" applyAlignment="1">
      <alignment horizontal="right" vertical="center"/>
      <protection/>
    </xf>
    <xf numFmtId="0" fontId="5" fillId="35" borderId="0" xfId="60" applyNumberFormat="1" applyFont="1" applyFill="1" applyAlignment="1">
      <alignment vertical="center"/>
      <protection/>
    </xf>
    <xf numFmtId="49" fontId="2" fillId="0" borderId="14" xfId="60" applyNumberFormat="1" applyFont="1" applyBorder="1" applyAlignment="1">
      <alignment vertical="center"/>
      <protection/>
    </xf>
    <xf numFmtId="49" fontId="2" fillId="0" borderId="0" xfId="60" applyNumberFormat="1" applyFont="1" applyBorder="1" applyAlignment="1">
      <alignment vertical="center"/>
      <protection/>
    </xf>
    <xf numFmtId="49" fontId="2" fillId="0" borderId="0" xfId="75" applyNumberFormat="1" applyFont="1" applyAlignment="1">
      <alignment horizontal="center" vertical="center"/>
      <protection/>
    </xf>
    <xf numFmtId="49" fontId="3" fillId="0" borderId="0" xfId="60" applyNumberFormat="1" applyFont="1" applyBorder="1" applyAlignment="1">
      <alignment horizontal="left" vertical="center"/>
      <protection/>
    </xf>
    <xf numFmtId="49" fontId="56" fillId="0" borderId="14" xfId="60" applyNumberFormat="1" applyFont="1" applyBorder="1" applyAlignment="1">
      <alignment vertical="center"/>
      <protection/>
    </xf>
    <xf numFmtId="49" fontId="3" fillId="0" borderId="0" xfId="60" applyNumberFormat="1" applyFont="1" applyBorder="1" applyAlignment="1">
      <alignment vertical="center"/>
      <protection/>
    </xf>
    <xf numFmtId="49" fontId="3" fillId="0" borderId="0" xfId="60" applyNumberFormat="1" applyFont="1" applyAlignment="1">
      <alignment vertical="center"/>
      <protection/>
    </xf>
    <xf numFmtId="49" fontId="4" fillId="0" borderId="0" xfId="75" applyNumberFormat="1" applyFont="1" applyAlignment="1">
      <alignment vertical="center"/>
      <protection/>
    </xf>
    <xf numFmtId="0" fontId="2" fillId="0" borderId="0" xfId="75" applyFont="1" applyAlignment="1">
      <alignment horizontal="center" vertical="center"/>
      <protection/>
    </xf>
    <xf numFmtId="0" fontId="2" fillId="0" borderId="0" xfId="75" applyFont="1" applyAlignment="1">
      <alignment vertical="center"/>
      <protection/>
    </xf>
    <xf numFmtId="0" fontId="25" fillId="0" borderId="0" xfId="75" applyFont="1" applyFill="1" applyAlignment="1">
      <alignment vertical="center"/>
      <protection/>
    </xf>
    <xf numFmtId="49" fontId="5" fillId="0" borderId="0" xfId="75" applyNumberFormat="1" applyFont="1" applyFill="1" applyBorder="1" applyAlignment="1">
      <alignment horizontal="left" vertical="center"/>
      <protection/>
    </xf>
    <xf numFmtId="0" fontId="5" fillId="0" borderId="0" xfId="75" applyNumberFormat="1" applyFont="1" applyFill="1" applyBorder="1" applyAlignment="1">
      <alignment vertical="center"/>
      <protection/>
    </xf>
    <xf numFmtId="49" fontId="2" fillId="0" borderId="0" xfId="75" applyNumberFormat="1" applyFont="1" applyFill="1" applyBorder="1" applyAlignment="1">
      <alignment vertical="center"/>
      <protection/>
    </xf>
    <xf numFmtId="49" fontId="8" fillId="0" borderId="0" xfId="75" applyNumberFormat="1" applyFont="1" applyFill="1" applyBorder="1" applyAlignment="1">
      <alignment vertical="center"/>
      <protection/>
    </xf>
    <xf numFmtId="49" fontId="70" fillId="0" borderId="0" xfId="75" applyNumberFormat="1" applyFont="1" applyFill="1" applyBorder="1" applyAlignment="1">
      <alignment horizontal="center" vertical="center"/>
      <protection/>
    </xf>
    <xf numFmtId="49" fontId="5" fillId="0" borderId="0" xfId="75" applyNumberFormat="1" applyFont="1" applyFill="1" applyBorder="1" applyAlignment="1">
      <alignment horizontal="center" vertical="center"/>
      <protection/>
    </xf>
    <xf numFmtId="49" fontId="5" fillId="0" borderId="0" xfId="75" applyNumberFormat="1" applyFont="1" applyFill="1" applyBorder="1" applyAlignment="1">
      <alignment horizontal="right" vertical="center"/>
      <protection/>
    </xf>
    <xf numFmtId="14" fontId="64" fillId="0" borderId="0" xfId="75" applyNumberFormat="1" applyFont="1" applyFill="1" applyBorder="1" applyAlignment="1">
      <alignment horizontal="center" vertical="center"/>
      <protection/>
    </xf>
    <xf numFmtId="49" fontId="5" fillId="0" borderId="0" xfId="75" applyNumberFormat="1" applyFont="1" applyFill="1" applyBorder="1" applyAlignment="1">
      <alignment horizontal="left" vertical="center"/>
      <protection/>
    </xf>
    <xf numFmtId="0" fontId="5" fillId="0" borderId="0" xfId="75" applyNumberFormat="1" applyFont="1" applyFill="1" applyBorder="1" applyAlignment="1">
      <alignment horizontal="left" vertical="center"/>
      <protection/>
    </xf>
    <xf numFmtId="49" fontId="66" fillId="0" borderId="0" xfId="75" applyNumberFormat="1" applyFont="1" applyFill="1" applyBorder="1" applyAlignment="1">
      <alignment horizontal="left" vertical="center"/>
      <protection/>
    </xf>
    <xf numFmtId="49" fontId="28" fillId="0" borderId="0" xfId="75" applyNumberFormat="1" applyFont="1" applyFill="1" applyBorder="1" applyAlignment="1">
      <alignment horizontal="center" vertical="center"/>
      <protection/>
    </xf>
    <xf numFmtId="49" fontId="5" fillId="0" borderId="0" xfId="75" applyNumberFormat="1" applyFont="1" applyFill="1" applyBorder="1" applyAlignment="1">
      <alignment horizontal="center" vertical="center"/>
      <protection/>
    </xf>
    <xf numFmtId="0" fontId="17" fillId="0" borderId="0" xfId="75" applyFont="1" applyFill="1" applyBorder="1" applyAlignment="1">
      <alignment vertical="center"/>
      <protection/>
    </xf>
    <xf numFmtId="49" fontId="23" fillId="0" borderId="0" xfId="75" applyNumberFormat="1" applyFont="1" applyFill="1" applyBorder="1" applyAlignment="1">
      <alignment horizontal="left" vertical="center"/>
      <protection/>
    </xf>
    <xf numFmtId="0" fontId="5" fillId="0" borderId="0" xfId="75" applyFont="1" applyFill="1" applyBorder="1" applyAlignment="1">
      <alignment vertical="center"/>
      <protection/>
    </xf>
    <xf numFmtId="49" fontId="81" fillId="0" borderId="0" xfId="75" applyNumberFormat="1" applyFont="1" applyFill="1" applyBorder="1" applyAlignment="1">
      <alignment horizontal="center" vertical="center"/>
      <protection/>
    </xf>
    <xf numFmtId="0" fontId="1" fillId="0" borderId="0" xfId="75" applyFont="1" applyAlignment="1">
      <alignment vertical="center"/>
      <protection/>
    </xf>
    <xf numFmtId="49" fontId="3" fillId="0" borderId="0" xfId="75" applyNumberFormat="1" applyFont="1" applyFill="1" applyAlignment="1">
      <alignment vertical="center"/>
      <protection/>
    </xf>
    <xf numFmtId="49" fontId="3" fillId="0" borderId="0" xfId="75" applyNumberFormat="1" applyFont="1" applyAlignment="1">
      <alignment vertical="center"/>
      <protection/>
    </xf>
    <xf numFmtId="49" fontId="3" fillId="0" borderId="0" xfId="75" applyNumberFormat="1" applyFont="1" applyFill="1" applyBorder="1" applyAlignment="1">
      <alignment vertical="center"/>
      <protection/>
    </xf>
    <xf numFmtId="49" fontId="3" fillId="0" borderId="0" xfId="75" applyNumberFormat="1" applyFont="1" applyFill="1" applyBorder="1" applyAlignment="1">
      <alignment horizontal="left" vertical="center"/>
      <protection/>
    </xf>
    <xf numFmtId="0" fontId="3" fillId="0" borderId="0" xfId="75" applyNumberFormat="1" applyFont="1" applyFill="1" applyBorder="1" applyAlignment="1">
      <alignment horizontal="left" vertical="center"/>
      <protection/>
    </xf>
    <xf numFmtId="0" fontId="59" fillId="0" borderId="0" xfId="75" applyNumberFormat="1" applyFont="1" applyFill="1" applyBorder="1" applyAlignment="1">
      <alignment horizontal="left" vertical="center"/>
      <protection/>
    </xf>
    <xf numFmtId="0" fontId="1" fillId="0" borderId="0" xfId="75" applyNumberFormat="1" applyFont="1" applyAlignment="1">
      <alignment horizontal="right" vertical="center"/>
      <protection/>
    </xf>
    <xf numFmtId="49" fontId="59" fillId="0" borderId="0" xfId="75" applyNumberFormat="1" applyFont="1" applyFill="1" applyBorder="1" applyAlignment="1">
      <alignment horizontal="left" vertical="center"/>
      <protection/>
    </xf>
    <xf numFmtId="0" fontId="3" fillId="0" borderId="0" xfId="75" applyFont="1" applyFill="1" applyAlignment="1">
      <alignment vertical="center"/>
      <protection/>
    </xf>
    <xf numFmtId="0" fontId="3" fillId="0" borderId="0" xfId="75" applyFont="1" applyAlignment="1">
      <alignment vertical="center"/>
      <protection/>
    </xf>
    <xf numFmtId="0" fontId="0" fillId="0" borderId="0" xfId="60" applyFont="1" applyAlignment="1">
      <alignment horizontal="center" vertical="center"/>
      <protection/>
    </xf>
    <xf numFmtId="0" fontId="42" fillId="0" borderId="16" xfId="73" applyNumberFormat="1" applyFont="1" applyBorder="1" applyAlignment="1">
      <alignment vertical="center"/>
      <protection/>
    </xf>
    <xf numFmtId="0" fontId="42" fillId="0" borderId="30" xfId="73" applyNumberFormat="1" applyFont="1" applyBorder="1" applyAlignment="1">
      <alignment vertical="center"/>
      <protection/>
    </xf>
    <xf numFmtId="0" fontId="42" fillId="0" borderId="31" xfId="73" applyNumberFormat="1" applyFont="1" applyBorder="1" applyAlignment="1">
      <alignment vertical="center"/>
      <protection/>
    </xf>
    <xf numFmtId="0" fontId="80" fillId="0" borderId="0" xfId="75" applyNumberFormat="1" applyFont="1" applyBorder="1" applyAlignment="1">
      <alignment horizontal="center" vertical="center"/>
      <protection/>
    </xf>
    <xf numFmtId="0" fontId="83" fillId="0" borderId="0" xfId="81" applyFont="1" applyAlignment="1">
      <alignment vertical="center" wrapText="1" shrinkToFit="1"/>
      <protection/>
    </xf>
    <xf numFmtId="0" fontId="73" fillId="0" borderId="0" xfId="81" applyFont="1" applyAlignment="1">
      <alignment vertical="center" wrapText="1" shrinkToFit="1"/>
      <protection/>
    </xf>
    <xf numFmtId="0" fontId="82" fillId="0" borderId="0" xfId="81">
      <alignment/>
      <protection/>
    </xf>
    <xf numFmtId="0" fontId="84" fillId="0" borderId="0" xfId="81" applyFont="1" applyBorder="1" applyAlignment="1">
      <alignment horizontal="center" vertical="center"/>
      <protection/>
    </xf>
    <xf numFmtId="0" fontId="82" fillId="0" borderId="38" xfId="81" applyBorder="1">
      <alignment/>
      <protection/>
    </xf>
    <xf numFmtId="0" fontId="82" fillId="0" borderId="0" xfId="81" applyBorder="1">
      <alignment/>
      <protection/>
    </xf>
    <xf numFmtId="0" fontId="38" fillId="35" borderId="39" xfId="81" applyFont="1" applyFill="1" applyBorder="1" applyAlignment="1">
      <alignment horizontal="center"/>
      <protection/>
    </xf>
    <xf numFmtId="0" fontId="49" fillId="0" borderId="0" xfId="81" applyFont="1" applyBorder="1" applyAlignment="1">
      <alignment horizontal="center" vertical="center"/>
      <protection/>
    </xf>
    <xf numFmtId="0" fontId="82" fillId="0" borderId="0" xfId="81" applyNumberFormat="1">
      <alignment/>
      <protection/>
    </xf>
    <xf numFmtId="0" fontId="38" fillId="0" borderId="20" xfId="81" applyFont="1" applyBorder="1" applyAlignment="1">
      <alignment horizontal="center"/>
      <protection/>
    </xf>
    <xf numFmtId="0" fontId="38" fillId="0" borderId="22" xfId="81" applyNumberFormat="1" applyFont="1" applyBorder="1" applyAlignment="1">
      <alignment horizontal="center"/>
      <protection/>
    </xf>
    <xf numFmtId="0" fontId="38" fillId="0" borderId="22" xfId="81" applyFont="1" applyBorder="1" applyAlignment="1">
      <alignment horizontal="center"/>
      <protection/>
    </xf>
    <xf numFmtId="0" fontId="76" fillId="0" borderId="33" xfId="81" applyNumberFormat="1" applyFont="1" applyBorder="1" applyAlignment="1">
      <alignment horizontal="center" vertical="center"/>
      <protection/>
    </xf>
    <xf numFmtId="0" fontId="38" fillId="0" borderId="20" xfId="81" applyNumberFormat="1" applyFont="1" applyBorder="1" applyAlignment="1">
      <alignment/>
      <protection/>
    </xf>
    <xf numFmtId="0" fontId="82" fillId="0" borderId="40" xfId="81" applyBorder="1" applyAlignment="1">
      <alignment vertical="center"/>
      <protection/>
    </xf>
    <xf numFmtId="0" fontId="82" fillId="0" borderId="20" xfId="81" applyBorder="1" applyAlignment="1">
      <alignment vertical="center"/>
      <protection/>
    </xf>
    <xf numFmtId="0" fontId="25" fillId="0" borderId="0" xfId="81" applyFont="1" applyAlignment="1">
      <alignment horizontal="center" vertical="center"/>
      <protection/>
    </xf>
    <xf numFmtId="0" fontId="38" fillId="0" borderId="0" xfId="81" applyNumberFormat="1" applyFont="1" applyBorder="1" applyAlignment="1">
      <alignment/>
      <protection/>
    </xf>
    <xf numFmtId="0" fontId="82" fillId="0" borderId="0" xfId="81" applyBorder="1" applyAlignment="1">
      <alignment vertical="center"/>
      <protection/>
    </xf>
    <xf numFmtId="0" fontId="38" fillId="0" borderId="39" xfId="81" applyNumberFormat="1" applyFont="1" applyBorder="1">
      <alignment/>
      <protection/>
    </xf>
    <xf numFmtId="0" fontId="38" fillId="0" borderId="0" xfId="81" applyFont="1">
      <alignment/>
      <protection/>
    </xf>
    <xf numFmtId="0" fontId="38" fillId="0" borderId="0" xfId="81" applyFont="1" applyAlignment="1">
      <alignment horizontal="right" vertical="center"/>
      <protection/>
    </xf>
    <xf numFmtId="0" fontId="82" fillId="0" borderId="41" xfId="81" applyBorder="1">
      <alignment/>
      <protection/>
    </xf>
    <xf numFmtId="0" fontId="82" fillId="0" borderId="42" xfId="81" applyBorder="1">
      <alignment/>
      <protection/>
    </xf>
    <xf numFmtId="0" fontId="83" fillId="0" borderId="0" xfId="74" applyFont="1" applyAlignment="1">
      <alignment vertical="center" wrapText="1" shrinkToFit="1"/>
      <protection/>
    </xf>
    <xf numFmtId="0" fontId="82" fillId="0" borderId="0" xfId="74">
      <alignment/>
      <protection/>
    </xf>
    <xf numFmtId="0" fontId="88" fillId="0" borderId="0" xfId="74" applyFont="1" applyBorder="1" applyAlignment="1">
      <alignment vertical="center"/>
      <protection/>
    </xf>
    <xf numFmtId="0" fontId="88" fillId="0" borderId="0" xfId="74" applyFont="1" applyBorder="1" applyAlignment="1">
      <alignment horizontal="center" vertical="center"/>
      <protection/>
    </xf>
    <xf numFmtId="0" fontId="6" fillId="33" borderId="0" xfId="74" applyFont="1" applyFill="1" applyAlignment="1">
      <alignment vertical="center"/>
      <protection/>
    </xf>
    <xf numFmtId="0" fontId="89" fillId="0" borderId="0" xfId="74" applyFont="1" applyBorder="1" applyAlignment="1">
      <alignment vertical="center"/>
      <protection/>
    </xf>
    <xf numFmtId="0" fontId="90" fillId="0" borderId="0" xfId="74" applyFont="1" applyAlignment="1">
      <alignment vertical="center"/>
      <protection/>
    </xf>
    <xf numFmtId="0" fontId="91" fillId="0" borderId="0" xfId="74" applyFont="1" applyAlignment="1">
      <alignment vertical="center"/>
      <protection/>
    </xf>
    <xf numFmtId="0" fontId="92" fillId="0" borderId="0" xfId="74" applyFont="1" applyAlignment="1">
      <alignment vertical="center"/>
      <protection/>
    </xf>
    <xf numFmtId="0" fontId="61" fillId="0" borderId="0" xfId="74" applyFont="1" applyAlignment="1">
      <alignment horizontal="center" vertical="center"/>
      <protection/>
    </xf>
    <xf numFmtId="0" fontId="41" fillId="0" borderId="0" xfId="74" applyFont="1" applyAlignment="1">
      <alignment horizontal="center" vertical="center"/>
      <protection/>
    </xf>
    <xf numFmtId="0" fontId="6" fillId="0" borderId="0" xfId="74" applyFont="1" applyAlignment="1">
      <alignment vertical="center"/>
      <protection/>
    </xf>
    <xf numFmtId="0" fontId="0" fillId="33" borderId="0" xfId="74" applyFont="1" applyFill="1" applyAlignment="1">
      <alignment vertical="center"/>
      <protection/>
    </xf>
    <xf numFmtId="0" fontId="0" fillId="0" borderId="0" xfId="74" applyFont="1" applyAlignment="1">
      <alignment vertical="center"/>
      <protection/>
    </xf>
    <xf numFmtId="0" fontId="6" fillId="0" borderId="0" xfId="74" applyFont="1" applyBorder="1" applyAlignment="1">
      <alignment vertical="center"/>
      <protection/>
    </xf>
    <xf numFmtId="0" fontId="25" fillId="0" borderId="0" xfId="74" applyFont="1" applyAlignment="1">
      <alignment vertical="center"/>
      <protection/>
    </xf>
    <xf numFmtId="0" fontId="6" fillId="0" borderId="30" xfId="74" applyFont="1" applyBorder="1" applyAlignment="1">
      <alignment vertical="center"/>
      <protection/>
    </xf>
    <xf numFmtId="0" fontId="0" fillId="0" borderId="17" xfId="74" applyFont="1" applyBorder="1" applyAlignment="1">
      <alignment vertical="center"/>
      <protection/>
    </xf>
    <xf numFmtId="0" fontId="0" fillId="0" borderId="0" xfId="74" applyFont="1" applyBorder="1" applyAlignment="1">
      <alignment vertical="center"/>
      <protection/>
    </xf>
    <xf numFmtId="0" fontId="82" fillId="0" borderId="0" xfId="74" applyAlignment="1">
      <alignment vertical="center"/>
      <protection/>
    </xf>
    <xf numFmtId="0" fontId="72" fillId="0" borderId="0" xfId="74" applyFont="1" applyBorder="1" applyAlignment="1">
      <alignment horizontal="center" vertical="center"/>
      <protection/>
    </xf>
    <xf numFmtId="0" fontId="93" fillId="0" borderId="0" xfId="74" applyFont="1" applyBorder="1" applyAlignment="1">
      <alignment horizontal="left" vertical="center"/>
      <protection/>
    </xf>
    <xf numFmtId="0" fontId="0" fillId="0" borderId="0" xfId="74" applyFont="1" applyFill="1" applyAlignment="1">
      <alignment vertical="center"/>
      <protection/>
    </xf>
    <xf numFmtId="0" fontId="0" fillId="33" borderId="0" xfId="74" applyFont="1" applyFill="1" applyBorder="1" applyAlignment="1">
      <alignment vertical="center"/>
      <protection/>
    </xf>
    <xf numFmtId="0" fontId="12" fillId="0" borderId="0" xfId="74" applyFont="1" applyAlignment="1">
      <alignment horizontal="center" vertical="center"/>
      <protection/>
    </xf>
    <xf numFmtId="0" fontId="83" fillId="0" borderId="0" xfId="74" applyFont="1" applyBorder="1" applyAlignment="1">
      <alignment vertical="center"/>
      <protection/>
    </xf>
    <xf numFmtId="0" fontId="94" fillId="0" borderId="0" xfId="74" applyFont="1" applyAlignment="1">
      <alignment vertical="center"/>
      <protection/>
    </xf>
    <xf numFmtId="0" fontId="13" fillId="0" borderId="0" xfId="74" applyFont="1" applyAlignment="1">
      <alignment vertical="center"/>
      <protection/>
    </xf>
    <xf numFmtId="0" fontId="82" fillId="0" borderId="0" xfId="74" applyAlignment="1">
      <alignment horizontal="center" vertical="center"/>
      <protection/>
    </xf>
    <xf numFmtId="0" fontId="94" fillId="0" borderId="0" xfId="74" applyFont="1" applyBorder="1" applyAlignment="1">
      <alignment horizontal="center" vertical="center"/>
      <protection/>
    </xf>
    <xf numFmtId="49" fontId="96" fillId="0" borderId="0" xfId="74" applyNumberFormat="1" applyFont="1" applyAlignment="1">
      <alignment horizontal="center" vertical="center"/>
      <protection/>
    </xf>
    <xf numFmtId="0" fontId="95" fillId="0" borderId="0" xfId="74" applyFont="1" applyAlignment="1">
      <alignment horizontal="center" vertical="center"/>
      <protection/>
    </xf>
    <xf numFmtId="0" fontId="95" fillId="0" borderId="0" xfId="74" applyFont="1" applyBorder="1" applyAlignment="1">
      <alignment horizontal="center" vertical="center"/>
      <protection/>
    </xf>
    <xf numFmtId="0" fontId="97" fillId="0" borderId="0" xfId="74" applyFont="1" applyAlignment="1">
      <alignment horizontal="center" vertical="center"/>
      <protection/>
    </xf>
    <xf numFmtId="0" fontId="82" fillId="0" borderId="0" xfId="74" applyAlignment="1">
      <alignment horizontal="center"/>
      <protection/>
    </xf>
    <xf numFmtId="0" fontId="98" fillId="0" borderId="0" xfId="74" applyFont="1" applyBorder="1" applyAlignment="1">
      <alignment vertical="center"/>
      <protection/>
    </xf>
    <xf numFmtId="0" fontId="94" fillId="0" borderId="0" xfId="74" applyFont="1" applyAlignment="1">
      <alignment horizontal="center" vertical="center"/>
      <protection/>
    </xf>
    <xf numFmtId="0" fontId="96" fillId="0" borderId="0" xfId="74" applyFont="1" applyAlignment="1">
      <alignment horizontal="center" vertical="center"/>
      <protection/>
    </xf>
    <xf numFmtId="0" fontId="96" fillId="0" borderId="0" xfId="74" applyFont="1" applyAlignment="1">
      <alignment horizontal="center"/>
      <protection/>
    </xf>
    <xf numFmtId="49" fontId="99" fillId="0" borderId="0" xfId="74" applyNumberFormat="1" applyFont="1" applyBorder="1" applyAlignment="1">
      <alignment horizontal="left" vertical="center"/>
      <protection/>
    </xf>
    <xf numFmtId="0" fontId="100" fillId="0" borderId="0" xfId="74" applyNumberFormat="1" applyFont="1" applyBorder="1" applyAlignment="1">
      <alignment horizontal="right" vertical="center"/>
      <protection/>
    </xf>
    <xf numFmtId="49" fontId="99" fillId="0" borderId="0" xfId="74" applyNumberFormat="1" applyFont="1" applyBorder="1" applyAlignment="1">
      <alignment horizontal="right" vertical="center"/>
      <protection/>
    </xf>
    <xf numFmtId="0" fontId="99" fillId="0" borderId="0" xfId="74" applyNumberFormat="1" applyFont="1" applyBorder="1" applyAlignment="1">
      <alignment horizontal="right" vertical="center"/>
      <protection/>
    </xf>
    <xf numFmtId="0" fontId="99" fillId="0" borderId="0" xfId="74" applyNumberFormat="1" applyFont="1" applyBorder="1" applyAlignment="1">
      <alignment horizontal="left" vertical="center"/>
      <protection/>
    </xf>
    <xf numFmtId="49" fontId="100" fillId="0" borderId="0" xfId="74" applyNumberFormat="1" applyFont="1" applyBorder="1" applyAlignment="1">
      <alignment horizontal="right" vertical="center"/>
      <protection/>
    </xf>
    <xf numFmtId="0" fontId="94" fillId="0" borderId="0" xfId="74" applyNumberFormat="1" applyFont="1" applyBorder="1" applyAlignment="1">
      <alignment horizontal="right" vertical="center"/>
      <protection/>
    </xf>
    <xf numFmtId="0" fontId="82" fillId="0" borderId="0" xfId="74" applyFont="1" applyAlignment="1">
      <alignment vertical="center"/>
      <protection/>
    </xf>
    <xf numFmtId="0" fontId="93" fillId="0" borderId="0" xfId="74" applyFont="1" applyAlignment="1">
      <alignment horizontal="left"/>
      <protection/>
    </xf>
    <xf numFmtId="0" fontId="82" fillId="0" borderId="0" xfId="74" applyFont="1">
      <alignment/>
      <protection/>
    </xf>
    <xf numFmtId="0" fontId="82" fillId="0" borderId="0" xfId="74" applyAlignment="1">
      <alignment horizontal="left"/>
      <protection/>
    </xf>
    <xf numFmtId="0" fontId="101" fillId="0" borderId="0" xfId="74" applyFont="1" applyAlignment="1">
      <alignment horizontal="left"/>
      <protection/>
    </xf>
    <xf numFmtId="0" fontId="4" fillId="0" borderId="0" xfId="74" applyFont="1" applyAlignment="1">
      <alignment vertical="center"/>
      <protection/>
    </xf>
    <xf numFmtId="0" fontId="31" fillId="0" borderId="0" xfId="74" applyFont="1" applyAlignment="1">
      <alignment vertical="center"/>
      <protection/>
    </xf>
    <xf numFmtId="0" fontId="71" fillId="0" borderId="14" xfId="74" applyNumberFormat="1" applyFont="1" applyFill="1" applyBorder="1" applyAlignment="1">
      <alignment horizontal="right" vertical="distributed"/>
      <protection/>
    </xf>
    <xf numFmtId="0" fontId="71" fillId="0" borderId="0" xfId="74" applyNumberFormat="1" applyFont="1" applyFill="1" applyAlignment="1">
      <alignment horizontal="left" vertical="distributed"/>
      <protection/>
    </xf>
    <xf numFmtId="0" fontId="103" fillId="0" borderId="16" xfId="74" applyFont="1" applyBorder="1" applyAlignment="1">
      <alignment vertical="center"/>
      <protection/>
    </xf>
    <xf numFmtId="0" fontId="103" fillId="0" borderId="30" xfId="74" applyFont="1" applyBorder="1" applyAlignment="1">
      <alignment vertical="center"/>
      <protection/>
    </xf>
    <xf numFmtId="0" fontId="16" fillId="0" borderId="14" xfId="74" applyNumberFormat="1" applyFont="1" applyFill="1" applyBorder="1" applyAlignment="1">
      <alignment horizontal="right" vertical="distributed"/>
      <protection/>
    </xf>
    <xf numFmtId="0" fontId="16" fillId="0" borderId="0" xfId="74" applyNumberFormat="1" applyFont="1" applyFill="1" applyAlignment="1">
      <alignment horizontal="left" vertical="distributed"/>
      <protection/>
    </xf>
    <xf numFmtId="0" fontId="103" fillId="0" borderId="16" xfId="74" applyFont="1" applyFill="1" applyBorder="1" applyAlignment="1">
      <alignment vertical="center"/>
      <protection/>
    </xf>
    <xf numFmtId="49" fontId="91" fillId="0" borderId="0" xfId="74" applyNumberFormat="1" applyFont="1" applyBorder="1" applyAlignment="1">
      <alignment horizontal="center" vertical="center"/>
      <protection/>
    </xf>
    <xf numFmtId="0" fontId="82" fillId="0" borderId="0" xfId="74" applyFont="1" applyAlignment="1">
      <alignment vertical="center"/>
      <protection/>
    </xf>
    <xf numFmtId="0" fontId="4" fillId="0" borderId="0" xfId="74" applyFont="1" applyBorder="1" applyAlignment="1">
      <alignment horizontal="right" vertical="center"/>
      <protection/>
    </xf>
    <xf numFmtId="0" fontId="8" fillId="36" borderId="0" xfId="74" applyNumberFormat="1" applyFont="1" applyFill="1" applyBorder="1" applyAlignment="1">
      <alignment horizontal="center" vertical="center"/>
      <protection/>
    </xf>
    <xf numFmtId="0" fontId="4" fillId="0" borderId="0" xfId="74" applyFont="1" applyBorder="1" applyAlignment="1">
      <alignment vertical="center"/>
      <protection/>
    </xf>
    <xf numFmtId="0" fontId="21" fillId="0" borderId="16" xfId="74" applyFont="1" applyBorder="1" applyAlignment="1">
      <alignment horizontal="left" vertical="center"/>
      <protection/>
    </xf>
    <xf numFmtId="0" fontId="21" fillId="0" borderId="30" xfId="74" applyFont="1" applyBorder="1" applyAlignment="1">
      <alignment horizontal="left" vertical="center"/>
      <protection/>
    </xf>
    <xf numFmtId="0" fontId="82" fillId="0" borderId="30" xfId="74" applyFont="1" applyBorder="1" applyAlignment="1">
      <alignment vertical="center"/>
      <protection/>
    </xf>
    <xf numFmtId="0" fontId="106" fillId="0" borderId="30" xfId="74" applyFont="1" applyBorder="1" applyAlignment="1">
      <alignment horizontal="left" vertical="center"/>
      <protection/>
    </xf>
    <xf numFmtId="0" fontId="82" fillId="0" borderId="0" xfId="74" applyFont="1">
      <alignment/>
      <protection/>
    </xf>
    <xf numFmtId="0" fontId="21" fillId="0" borderId="0" xfId="74" applyFont="1" applyBorder="1" applyAlignment="1">
      <alignment horizontal="left" vertical="center"/>
      <protection/>
    </xf>
    <xf numFmtId="0" fontId="13" fillId="0" borderId="0" xfId="74" applyFont="1" applyAlignment="1">
      <alignment horizontal="center" vertical="center"/>
      <protection/>
    </xf>
    <xf numFmtId="0" fontId="82" fillId="0" borderId="17" xfId="74" applyFont="1" applyBorder="1" applyAlignment="1">
      <alignment vertical="center"/>
      <protection/>
    </xf>
    <xf numFmtId="0" fontId="38" fillId="0" borderId="33" xfId="81" applyFont="1" applyBorder="1" applyAlignment="1">
      <alignment horizontal="center"/>
      <protection/>
    </xf>
    <xf numFmtId="0" fontId="82" fillId="0" borderId="33" xfId="81" applyBorder="1" applyAlignment="1">
      <alignment vertical="center"/>
      <protection/>
    </xf>
    <xf numFmtId="0" fontId="13" fillId="0" borderId="43" xfId="0" applyNumberFormat="1" applyFont="1" applyFill="1" applyBorder="1" applyAlignment="1">
      <alignment horizontal="left" vertical="center"/>
    </xf>
    <xf numFmtId="0" fontId="0" fillId="0" borderId="0" xfId="0" applyAlignment="1">
      <alignment shrinkToFit="1"/>
    </xf>
    <xf numFmtId="0" fontId="0" fillId="33" borderId="0" xfId="0" applyNumberFormat="1" applyFill="1" applyAlignment="1">
      <alignment shrinkToFit="1"/>
    </xf>
    <xf numFmtId="0" fontId="0" fillId="0" borderId="0" xfId="0" applyFont="1" applyAlignment="1">
      <alignment shrinkToFit="1"/>
    </xf>
    <xf numFmtId="0" fontId="76" fillId="34" borderId="20" xfId="60" applyFont="1" applyFill="1" applyBorder="1" applyAlignment="1" applyProtection="1">
      <alignment horizontal="center" vertical="center" wrapText="1"/>
      <protection hidden="1"/>
    </xf>
    <xf numFmtId="49" fontId="76" fillId="34" borderId="20" xfId="60" applyNumberFormat="1" applyFont="1" applyFill="1" applyBorder="1" applyAlignment="1" applyProtection="1">
      <alignment horizontal="center" vertical="center"/>
      <protection hidden="1"/>
    </xf>
    <xf numFmtId="0" fontId="76" fillId="34" borderId="20" xfId="60" applyNumberFormat="1" applyFont="1" applyFill="1" applyBorder="1" applyAlignment="1" applyProtection="1">
      <alignment horizontal="center" vertical="center"/>
      <protection hidden="1"/>
    </xf>
    <xf numFmtId="0" fontId="0" fillId="0" borderId="0" xfId="60" applyAlignment="1">
      <alignment horizontal="center" vertical="center"/>
      <protection/>
    </xf>
    <xf numFmtId="0" fontId="7" fillId="0" borderId="20" xfId="60" applyFont="1" applyFill="1" applyBorder="1" applyAlignment="1">
      <alignment horizontal="center"/>
      <protection/>
    </xf>
    <xf numFmtId="49" fontId="7" fillId="0" borderId="20" xfId="60" applyNumberFormat="1" applyFont="1" applyFill="1" applyBorder="1" applyAlignment="1">
      <alignment horizontal="center"/>
      <protection/>
    </xf>
    <xf numFmtId="49" fontId="73" fillId="0" borderId="20" xfId="60" applyNumberFormat="1" applyFont="1" applyFill="1" applyBorder="1" applyAlignment="1">
      <alignment horizontal="center"/>
      <protection/>
    </xf>
    <xf numFmtId="0" fontId="0" fillId="0" borderId="0" xfId="60" applyFill="1">
      <alignment/>
      <protection/>
    </xf>
    <xf numFmtId="49" fontId="0" fillId="0" borderId="0" xfId="60" applyNumberFormat="1">
      <alignment/>
      <protection/>
    </xf>
    <xf numFmtId="0" fontId="0" fillId="0" borderId="0" xfId="60" applyNumberFormat="1">
      <alignment/>
      <protection/>
    </xf>
    <xf numFmtId="14" fontId="13" fillId="0" borderId="13" xfId="68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49" fontId="13" fillId="0" borderId="43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62" fillId="0" borderId="0" xfId="81" applyFont="1" applyBorder="1" applyAlignment="1">
      <alignment horizontal="center" vertical="center"/>
      <protection/>
    </xf>
    <xf numFmtId="0" fontId="110" fillId="0" borderId="0" xfId="81" applyFont="1">
      <alignment/>
      <protection/>
    </xf>
    <xf numFmtId="0" fontId="58" fillId="0" borderId="0" xfId="81" applyFont="1" applyAlignment="1">
      <alignment horizontal="center" vertical="center"/>
      <protection/>
    </xf>
    <xf numFmtId="0" fontId="58" fillId="0" borderId="0" xfId="81" applyFont="1" applyBorder="1">
      <alignment/>
      <protection/>
    </xf>
    <xf numFmtId="0" fontId="58" fillId="0" borderId="0" xfId="81" applyFont="1">
      <alignment/>
      <protection/>
    </xf>
    <xf numFmtId="0" fontId="76" fillId="0" borderId="33" xfId="81" applyNumberFormat="1" applyFont="1" applyBorder="1" applyAlignment="1">
      <alignment horizontal="left" vertical="center"/>
      <protection/>
    </xf>
    <xf numFmtId="49" fontId="12" fillId="0" borderId="0" xfId="74" applyNumberFormat="1" applyFont="1" applyAlignment="1">
      <alignment horizontal="center" vertical="center" wrapText="1"/>
      <protection/>
    </xf>
    <xf numFmtId="49" fontId="13" fillId="0" borderId="10" xfId="0" applyNumberFormat="1" applyFont="1" applyFill="1" applyBorder="1" applyAlignment="1">
      <alignment horizontal="left" vertical="center" shrinkToFit="1"/>
    </xf>
    <xf numFmtId="0" fontId="15" fillId="0" borderId="0" xfId="0" applyFont="1" applyAlignment="1">
      <alignment horizontal="right"/>
    </xf>
    <xf numFmtId="0" fontId="13" fillId="0" borderId="10" xfId="0" applyNumberFormat="1" applyFont="1" applyFill="1" applyBorder="1" applyAlignment="1">
      <alignment horizontal="center" vertical="center" shrinkToFit="1"/>
    </xf>
    <xf numFmtId="49" fontId="13" fillId="0" borderId="10" xfId="0" applyNumberFormat="1" applyFont="1" applyFill="1" applyBorder="1" applyAlignment="1">
      <alignment horizontal="center" vertical="center" shrinkToFit="1"/>
    </xf>
    <xf numFmtId="0" fontId="120" fillId="0" borderId="10" xfId="0" applyFont="1" applyFill="1" applyBorder="1" applyAlignment="1">
      <alignment horizontal="center" vertical="center" shrinkToFit="1"/>
    </xf>
    <xf numFmtId="0" fontId="71" fillId="0" borderId="0" xfId="74" applyNumberFormat="1" applyFont="1" applyFill="1" applyBorder="1" applyAlignment="1">
      <alignment horizontal="right" vertical="distributed"/>
      <protection/>
    </xf>
    <xf numFmtId="0" fontId="71" fillId="0" borderId="0" xfId="74" applyNumberFormat="1" applyFont="1" applyFill="1" applyBorder="1" applyAlignment="1">
      <alignment horizontal="left" vertical="distributed"/>
      <protection/>
    </xf>
    <xf numFmtId="0" fontId="89" fillId="0" borderId="0" xfId="74" applyFont="1" applyFill="1" applyBorder="1" applyAlignment="1">
      <alignment vertical="center"/>
      <protection/>
    </xf>
    <xf numFmtId="0" fontId="0" fillId="0" borderId="0" xfId="74" applyFont="1" applyFill="1" applyBorder="1" applyAlignment="1">
      <alignment vertical="center"/>
      <protection/>
    </xf>
    <xf numFmtId="0" fontId="4" fillId="0" borderId="0" xfId="74" applyFont="1" applyFill="1" applyBorder="1" applyAlignment="1">
      <alignment vertical="center"/>
      <protection/>
    </xf>
    <xf numFmtId="0" fontId="8" fillId="0" borderId="0" xfId="74" applyNumberFormat="1" applyFont="1" applyFill="1" applyBorder="1" applyAlignment="1">
      <alignment horizontal="center" vertical="center"/>
      <protection/>
    </xf>
    <xf numFmtId="0" fontId="82" fillId="0" borderId="0" xfId="74" applyFont="1" applyFill="1" applyBorder="1" applyAlignment="1">
      <alignment vertical="center"/>
      <protection/>
    </xf>
    <xf numFmtId="0" fontId="93" fillId="0" borderId="0" xfId="74" applyFont="1" applyFill="1" applyBorder="1" applyAlignment="1">
      <alignment horizontal="left" vertical="center"/>
      <protection/>
    </xf>
    <xf numFmtId="0" fontId="25" fillId="0" borderId="0" xfId="74" applyFont="1" applyFill="1" applyBorder="1" applyAlignment="1">
      <alignment vertical="center"/>
      <protection/>
    </xf>
    <xf numFmtId="0" fontId="82" fillId="0" borderId="0" xfId="74" applyFill="1" applyBorder="1">
      <alignment/>
      <protection/>
    </xf>
    <xf numFmtId="0" fontId="6" fillId="0" borderId="0" xfId="74" applyFont="1" applyFill="1" applyBorder="1" applyAlignment="1">
      <alignment vertical="center"/>
      <protection/>
    </xf>
    <xf numFmtId="0" fontId="103" fillId="0" borderId="0" xfId="74" applyFont="1" applyFill="1" applyBorder="1" applyAlignment="1">
      <alignment vertical="center"/>
      <protection/>
    </xf>
    <xf numFmtId="0" fontId="31" fillId="0" borderId="0" xfId="74" applyFont="1" applyFill="1" applyBorder="1" applyAlignment="1">
      <alignment vertical="center"/>
      <protection/>
    </xf>
    <xf numFmtId="0" fontId="38" fillId="0" borderId="0" xfId="74" applyFont="1" applyFill="1" applyBorder="1" applyAlignment="1">
      <alignment horizontal="left" vertical="center"/>
      <protection/>
    </xf>
    <xf numFmtId="0" fontId="21" fillId="0" borderId="0" xfId="74" applyNumberFormat="1" applyFont="1" applyFill="1" applyBorder="1" applyAlignment="1">
      <alignment vertical="center" shrinkToFit="1"/>
      <protection/>
    </xf>
    <xf numFmtId="0" fontId="13" fillId="0" borderId="0" xfId="74" applyFont="1" applyFill="1" applyBorder="1" applyAlignment="1">
      <alignment vertical="center"/>
      <protection/>
    </xf>
    <xf numFmtId="49" fontId="104" fillId="0" borderId="0" xfId="74" applyNumberFormat="1" applyFont="1" applyFill="1" applyBorder="1" applyAlignment="1">
      <alignment vertical="center"/>
      <protection/>
    </xf>
    <xf numFmtId="0" fontId="95" fillId="0" borderId="0" xfId="74" applyFont="1" applyBorder="1" applyAlignment="1">
      <alignment horizontal="right" vertical="center"/>
      <protection/>
    </xf>
    <xf numFmtId="0" fontId="95" fillId="0" borderId="0" xfId="74" applyFont="1" applyAlignment="1">
      <alignment horizontal="right" vertical="center"/>
      <protection/>
    </xf>
    <xf numFmtId="0" fontId="121" fillId="0" borderId="0" xfId="0" applyFont="1" applyAlignment="1">
      <alignment/>
    </xf>
    <xf numFmtId="0" fontId="112" fillId="0" borderId="0" xfId="0" applyFont="1" applyAlignment="1">
      <alignment vertical="center"/>
    </xf>
    <xf numFmtId="0" fontId="7" fillId="0" borderId="20" xfId="60" applyNumberFormat="1" applyFont="1" applyFill="1" applyBorder="1" applyAlignment="1">
      <alignment horizontal="center"/>
      <protection/>
    </xf>
    <xf numFmtId="0" fontId="17" fillId="0" borderId="0" xfId="67" applyNumberFormat="1" applyAlignment="1">
      <alignment vertical="center"/>
      <protection/>
    </xf>
    <xf numFmtId="0" fontId="28" fillId="33" borderId="0" xfId="67" applyNumberFormat="1" applyFont="1" applyFill="1" applyAlignment="1">
      <alignment horizontal="center" vertical="center"/>
      <protection/>
    </xf>
    <xf numFmtId="0" fontId="114" fillId="34" borderId="0" xfId="67" applyNumberFormat="1" applyFont="1" applyFill="1" applyAlignment="1">
      <alignment horizontal="left" vertical="center"/>
      <protection/>
    </xf>
    <xf numFmtId="0" fontId="5" fillId="0" borderId="0" xfId="67" applyNumberFormat="1" applyFont="1" applyFill="1" applyAlignment="1">
      <alignment vertical="center"/>
      <protection/>
    </xf>
    <xf numFmtId="0" fontId="28" fillId="0" borderId="0" xfId="67" applyNumberFormat="1" applyFont="1" applyFill="1" applyAlignment="1">
      <alignment horizontal="center" vertical="center"/>
      <protection/>
    </xf>
    <xf numFmtId="0" fontId="23" fillId="0" borderId="0" xfId="67" applyNumberFormat="1" applyFont="1" applyBorder="1" applyAlignment="1">
      <alignment vertical="center"/>
      <protection/>
    </xf>
    <xf numFmtId="0" fontId="8" fillId="0" borderId="0" xfId="67" applyNumberFormat="1" applyFont="1" applyAlignment="1">
      <alignment vertical="center"/>
      <protection/>
    </xf>
    <xf numFmtId="0" fontId="30" fillId="0" borderId="0" xfId="67" applyNumberFormat="1" applyFont="1" applyAlignment="1">
      <alignment horizontal="center" vertical="center"/>
      <protection/>
    </xf>
    <xf numFmtId="0" fontId="2" fillId="0" borderId="0" xfId="67" applyNumberFormat="1" applyFont="1" applyAlignment="1">
      <alignment horizontal="right" vertical="center"/>
      <protection/>
    </xf>
    <xf numFmtId="0" fontId="28" fillId="33" borderId="14" xfId="67" applyNumberFormat="1" applyFont="1" applyFill="1" applyBorder="1" applyAlignment="1">
      <alignment horizontal="center" vertical="center"/>
      <protection/>
    </xf>
    <xf numFmtId="0" fontId="114" fillId="34" borderId="14" xfId="67" applyNumberFormat="1" applyFont="1" applyFill="1" applyBorder="1" applyAlignment="1">
      <alignment horizontal="left" vertical="center"/>
      <protection/>
    </xf>
    <xf numFmtId="0" fontId="28" fillId="33" borderId="0" xfId="67" applyNumberFormat="1" applyFont="1" applyFill="1" applyBorder="1" applyAlignment="1">
      <alignment horizontal="center" vertical="center"/>
      <protection/>
    </xf>
    <xf numFmtId="0" fontId="23" fillId="34" borderId="0" xfId="67" applyNumberFormat="1" applyFont="1" applyFill="1" applyBorder="1" applyAlignment="1">
      <alignment vertical="center"/>
      <protection/>
    </xf>
    <xf numFmtId="0" fontId="23" fillId="0" borderId="0" xfId="67" applyNumberFormat="1" applyFont="1" applyBorder="1" applyAlignment="1">
      <alignment horizontal="left" vertical="center"/>
      <protection/>
    </xf>
    <xf numFmtId="0" fontId="23" fillId="0" borderId="0" xfId="67" applyNumberFormat="1" applyFont="1" applyAlignment="1">
      <alignment vertical="center"/>
      <protection/>
    </xf>
    <xf numFmtId="0" fontId="5" fillId="0" borderId="0" xfId="67" applyNumberFormat="1" applyFont="1" applyBorder="1" applyAlignment="1">
      <alignment horizontal="center" vertical="center"/>
      <protection/>
    </xf>
    <xf numFmtId="0" fontId="28" fillId="35" borderId="15" xfId="67" applyNumberFormat="1" applyFont="1" applyFill="1" applyBorder="1" applyAlignment="1">
      <alignment horizontal="center" vertical="center"/>
      <protection/>
    </xf>
    <xf numFmtId="0" fontId="114" fillId="0" borderId="15" xfId="67" applyNumberFormat="1" applyFont="1" applyBorder="1" applyAlignment="1">
      <alignment horizontal="left" vertical="center"/>
      <protection/>
    </xf>
    <xf numFmtId="0" fontId="23" fillId="34" borderId="14" xfId="67" applyNumberFormat="1" applyFont="1" applyFill="1" applyBorder="1" applyAlignment="1">
      <alignment vertical="center"/>
      <protection/>
    </xf>
    <xf numFmtId="0" fontId="5" fillId="0" borderId="16" xfId="67" applyNumberFormat="1" applyFont="1" applyBorder="1" applyAlignment="1">
      <alignment vertical="center"/>
      <protection/>
    </xf>
    <xf numFmtId="0" fontId="28" fillId="0" borderId="0" xfId="67" applyNumberFormat="1" applyFont="1" applyBorder="1" applyAlignment="1">
      <alignment horizontal="center" vertical="center"/>
      <protection/>
    </xf>
    <xf numFmtId="0" fontId="5" fillId="0" borderId="0" xfId="67" applyNumberFormat="1" applyFont="1" applyAlignment="1">
      <alignment vertical="center"/>
      <protection/>
    </xf>
    <xf numFmtId="0" fontId="28" fillId="0" borderId="0" xfId="67" applyNumberFormat="1" applyFont="1" applyAlignment="1">
      <alignment horizontal="center" vertical="center"/>
      <protection/>
    </xf>
    <xf numFmtId="0" fontId="2" fillId="0" borderId="0" xfId="67" applyNumberFormat="1" applyFont="1" applyAlignment="1">
      <alignment vertical="center"/>
      <protection/>
    </xf>
    <xf numFmtId="0" fontId="28" fillId="35" borderId="0" xfId="67" applyNumberFormat="1" applyFont="1" applyFill="1" applyAlignment="1">
      <alignment horizontal="center" vertical="center"/>
      <protection/>
    </xf>
    <xf numFmtId="0" fontId="114" fillId="0" borderId="14" xfId="67" applyNumberFormat="1" applyFont="1" applyBorder="1" applyAlignment="1">
      <alignment horizontal="left" vertical="center"/>
      <protection/>
    </xf>
    <xf numFmtId="0" fontId="23" fillId="34" borderId="0" xfId="67" applyNumberFormat="1" applyFont="1" applyFill="1" applyBorder="1" applyAlignment="1">
      <alignment horizontal="left" vertical="center"/>
      <protection/>
    </xf>
    <xf numFmtId="0" fontId="23" fillId="34" borderId="14" xfId="67" applyNumberFormat="1" applyFont="1" applyFill="1" applyBorder="1" applyAlignment="1">
      <alignment horizontal="left" vertical="center"/>
      <protection/>
    </xf>
    <xf numFmtId="0" fontId="23" fillId="34" borderId="15" xfId="67" applyNumberFormat="1" applyFont="1" applyFill="1" applyBorder="1" applyAlignment="1">
      <alignment vertical="center"/>
      <protection/>
    </xf>
    <xf numFmtId="0" fontId="5" fillId="0" borderId="31" xfId="67" applyNumberFormat="1" applyFont="1" applyBorder="1" applyAlignment="1">
      <alignment vertical="center"/>
      <protection/>
    </xf>
    <xf numFmtId="0" fontId="5" fillId="0" borderId="30" xfId="67" applyNumberFormat="1" applyFont="1" applyBorder="1" applyAlignment="1">
      <alignment vertical="center"/>
      <protection/>
    </xf>
    <xf numFmtId="0" fontId="36" fillId="0" borderId="0" xfId="67" applyNumberFormat="1" applyFont="1" applyFill="1" applyAlignment="1">
      <alignment horizontal="center" vertical="center"/>
      <protection/>
    </xf>
    <xf numFmtId="0" fontId="115" fillId="0" borderId="0" xfId="67" applyNumberFormat="1" applyFont="1" applyBorder="1" applyAlignment="1">
      <alignment horizontal="left" vertical="center"/>
      <protection/>
    </xf>
    <xf numFmtId="0" fontId="116" fillId="0" borderId="0" xfId="67" applyNumberFormat="1" applyFont="1" applyBorder="1" applyAlignment="1">
      <alignment horizontal="left" vertical="center"/>
      <protection/>
    </xf>
    <xf numFmtId="0" fontId="28" fillId="33" borderId="17" xfId="67" applyNumberFormat="1" applyFont="1" applyFill="1" applyBorder="1" applyAlignment="1">
      <alignment horizontal="center" vertical="center"/>
      <protection/>
    </xf>
    <xf numFmtId="0" fontId="23" fillId="34" borderId="15" xfId="67" applyNumberFormat="1" applyFont="1" applyFill="1" applyBorder="1" applyAlignment="1">
      <alignment horizontal="left" vertical="center"/>
      <protection/>
    </xf>
    <xf numFmtId="0" fontId="5" fillId="0" borderId="0" xfId="67" applyNumberFormat="1" applyFont="1" applyFill="1" applyAlignment="1">
      <alignment horizontal="center" vertical="center"/>
      <protection/>
    </xf>
    <xf numFmtId="0" fontId="28" fillId="0" borderId="0" xfId="67" applyNumberFormat="1" applyFont="1" applyFill="1" applyAlignment="1">
      <alignment horizontal="center" vertical="center"/>
      <protection/>
    </xf>
    <xf numFmtId="49" fontId="117" fillId="0" borderId="0" xfId="67" applyNumberFormat="1" applyFont="1" applyAlignment="1">
      <alignment horizontal="center" vertical="center"/>
      <protection/>
    </xf>
    <xf numFmtId="0" fontId="5" fillId="0" borderId="15" xfId="67" applyNumberFormat="1" applyFont="1" applyBorder="1" applyAlignment="1">
      <alignment vertical="center"/>
      <protection/>
    </xf>
    <xf numFmtId="0" fontId="117" fillId="0" borderId="0" xfId="67" applyNumberFormat="1" applyFont="1" applyBorder="1" applyAlignment="1">
      <alignment horizontal="right" vertical="center"/>
      <protection/>
    </xf>
    <xf numFmtId="0" fontId="23" fillId="34" borderId="0" xfId="67" applyNumberFormat="1" applyFont="1" applyFill="1" applyAlignment="1">
      <alignment horizontal="left" vertical="center"/>
      <protection/>
    </xf>
    <xf numFmtId="0" fontId="28" fillId="0" borderId="0" xfId="67" applyNumberFormat="1" applyFont="1" applyFill="1" applyBorder="1" applyAlignment="1">
      <alignment horizontal="center" vertical="center"/>
      <protection/>
    </xf>
    <xf numFmtId="0" fontId="5" fillId="0" borderId="0" xfId="67" applyNumberFormat="1" applyFont="1" applyFill="1" applyAlignment="1">
      <alignment horizontal="left" vertical="center"/>
      <protection/>
    </xf>
    <xf numFmtId="0" fontId="5" fillId="0" borderId="0" xfId="67" applyNumberFormat="1" applyFont="1" applyBorder="1" applyAlignment="1">
      <alignment vertical="center"/>
      <protection/>
    </xf>
    <xf numFmtId="0" fontId="30" fillId="35" borderId="0" xfId="67" applyNumberFormat="1" applyFont="1" applyFill="1" applyAlignment="1">
      <alignment horizontal="center" vertical="center"/>
      <protection/>
    </xf>
    <xf numFmtId="0" fontId="5" fillId="0" borderId="0" xfId="67" applyNumberFormat="1" applyFont="1" applyFill="1" applyAlignment="1">
      <alignment horizontal="center" vertical="center"/>
      <protection/>
    </xf>
    <xf numFmtId="0" fontId="28" fillId="36" borderId="0" xfId="67" applyNumberFormat="1" applyFont="1" applyFill="1" applyBorder="1" applyAlignment="1">
      <alignment horizontal="center" vertical="center"/>
      <protection/>
    </xf>
    <xf numFmtId="0" fontId="9" fillId="0" borderId="0" xfId="67" applyNumberFormat="1" applyFont="1" applyFill="1" applyBorder="1" applyAlignment="1">
      <alignment vertical="center"/>
      <protection/>
    </xf>
    <xf numFmtId="0" fontId="5" fillId="0" borderId="0" xfId="67" applyNumberFormat="1" applyFont="1" applyAlignment="1">
      <alignment horizontal="center" vertical="center"/>
      <protection/>
    </xf>
    <xf numFmtId="0" fontId="5" fillId="0" borderId="30" xfId="67" applyNumberFormat="1" applyFont="1" applyFill="1" applyBorder="1" applyAlignment="1">
      <alignment vertical="center"/>
      <protection/>
    </xf>
    <xf numFmtId="0" fontId="28" fillId="33" borderId="29" xfId="67" applyNumberFormat="1" applyFont="1" applyFill="1" applyBorder="1" applyAlignment="1">
      <alignment horizontal="center" vertical="center"/>
      <protection/>
    </xf>
    <xf numFmtId="0" fontId="5" fillId="0" borderId="0" xfId="67" applyNumberFormat="1" applyFont="1" applyFill="1" applyBorder="1" applyAlignment="1">
      <alignment vertical="center"/>
      <protection/>
    </xf>
    <xf numFmtId="0" fontId="34" fillId="0" borderId="30" xfId="67" applyNumberFormat="1" applyFont="1" applyFill="1" applyBorder="1" applyAlignment="1">
      <alignment vertical="center"/>
      <protection/>
    </xf>
    <xf numFmtId="0" fontId="23" fillId="34" borderId="0" xfId="67" applyNumberFormat="1" applyFont="1" applyFill="1" applyBorder="1" applyAlignment="1">
      <alignment horizontal="left" vertical="center"/>
      <protection/>
    </xf>
    <xf numFmtId="0" fontId="23" fillId="0" borderId="0" xfId="67" applyNumberFormat="1" applyFont="1" applyFill="1" applyBorder="1" applyAlignment="1">
      <alignment vertical="center"/>
      <protection/>
    </xf>
    <xf numFmtId="0" fontId="9" fillId="0" borderId="0" xfId="67" applyNumberFormat="1" applyFont="1" applyFill="1" applyBorder="1" applyAlignment="1">
      <alignment horizontal="left" vertical="center"/>
      <protection/>
    </xf>
    <xf numFmtId="0" fontId="28" fillId="35" borderId="0" xfId="67" applyNumberFormat="1" applyFont="1" applyFill="1" applyBorder="1" applyAlignment="1">
      <alignment horizontal="center" vertical="center"/>
      <protection/>
    </xf>
    <xf numFmtId="0" fontId="5" fillId="0" borderId="14" xfId="67" applyNumberFormat="1" applyFont="1" applyFill="1" applyBorder="1" applyAlignment="1">
      <alignment vertical="center"/>
      <protection/>
    </xf>
    <xf numFmtId="0" fontId="28" fillId="0" borderId="0" xfId="67" applyNumberFormat="1" applyFont="1" applyFill="1" applyBorder="1" applyAlignment="1">
      <alignment horizontal="center" vertical="center"/>
      <protection/>
    </xf>
    <xf numFmtId="0" fontId="3" fillId="0" borderId="0" xfId="67" applyNumberFormat="1" applyFont="1" applyAlignment="1">
      <alignment vertical="center"/>
      <protection/>
    </xf>
    <xf numFmtId="0" fontId="9" fillId="0" borderId="0" xfId="67" applyNumberFormat="1" applyFont="1" applyAlignment="1">
      <alignment vertical="center"/>
      <protection/>
    </xf>
    <xf numFmtId="0" fontId="24" fillId="0" borderId="0" xfId="67" applyNumberFormat="1" applyFont="1" applyFill="1" applyBorder="1" applyAlignment="1">
      <alignment horizontal="left" vertical="center"/>
      <protection/>
    </xf>
    <xf numFmtId="0" fontId="29" fillId="0" borderId="0" xfId="67" applyNumberFormat="1" applyFont="1" applyBorder="1" applyAlignment="1">
      <alignment horizontal="left" vertical="center"/>
      <protection/>
    </xf>
    <xf numFmtId="0" fontId="5" fillId="0" borderId="0" xfId="67" applyNumberFormat="1" applyFont="1" applyFill="1" applyBorder="1" applyAlignment="1">
      <alignment vertical="center"/>
      <protection/>
    </xf>
    <xf numFmtId="0" fontId="28" fillId="36" borderId="15" xfId="67" applyNumberFormat="1" applyFont="1" applyFill="1" applyBorder="1" applyAlignment="1">
      <alignment horizontal="center" vertical="center"/>
      <protection/>
    </xf>
    <xf numFmtId="0" fontId="28" fillId="36" borderId="14" xfId="67" applyNumberFormat="1" applyFont="1" applyFill="1" applyBorder="1" applyAlignment="1">
      <alignment horizontal="center" vertical="center"/>
      <protection/>
    </xf>
    <xf numFmtId="0" fontId="72" fillId="0" borderId="0" xfId="67" applyNumberFormat="1" applyFont="1" applyAlignment="1">
      <alignment horizontal="left" vertical="center"/>
      <protection/>
    </xf>
    <xf numFmtId="0" fontId="17" fillId="0" borderId="0" xfId="67" applyNumberFormat="1" applyFont="1" applyAlignment="1">
      <alignment horizontal="center" vertical="center"/>
      <protection/>
    </xf>
    <xf numFmtId="0" fontId="17" fillId="0" borderId="0" xfId="67" applyNumberFormat="1" applyFont="1" applyFill="1" applyAlignment="1">
      <alignment vertical="center"/>
      <protection/>
    </xf>
    <xf numFmtId="0" fontId="76" fillId="0" borderId="0" xfId="67" applyNumberFormat="1" applyFont="1" applyAlignment="1">
      <alignment vertical="center"/>
      <protection/>
    </xf>
    <xf numFmtId="0" fontId="38" fillId="0" borderId="0" xfId="67" applyNumberFormat="1" applyFont="1" applyFill="1" applyAlignment="1">
      <alignment vertical="center"/>
      <protection/>
    </xf>
    <xf numFmtId="0" fontId="38" fillId="0" borderId="0" xfId="67" applyNumberFormat="1" applyFont="1" applyFill="1" applyAlignment="1">
      <alignment horizontal="center" vertical="center"/>
      <protection/>
    </xf>
    <xf numFmtId="0" fontId="38" fillId="0" borderId="0" xfId="67" applyNumberFormat="1" applyFont="1" applyAlignment="1">
      <alignment horizontal="left" vertical="center"/>
      <protection/>
    </xf>
    <xf numFmtId="0" fontId="17" fillId="0" borderId="0" xfId="67" applyNumberFormat="1" applyFont="1" applyAlignment="1">
      <alignment vertical="center"/>
      <protection/>
    </xf>
    <xf numFmtId="0" fontId="72" fillId="0" borderId="0" xfId="67" applyNumberFormat="1" applyFont="1" applyAlignment="1">
      <alignment horizontal="right" vertical="center"/>
      <protection/>
    </xf>
    <xf numFmtId="0" fontId="23" fillId="34" borderId="0" xfId="67" applyNumberFormat="1" applyFont="1" applyFill="1" applyBorder="1" applyAlignment="1">
      <alignment vertical="center"/>
      <protection/>
    </xf>
    <xf numFmtId="0" fontId="23" fillId="34" borderId="14" xfId="67" applyNumberFormat="1" applyFont="1" applyFill="1" applyBorder="1" applyAlignment="1">
      <alignment vertical="center"/>
      <protection/>
    </xf>
    <xf numFmtId="0" fontId="23" fillId="34" borderId="14" xfId="67" applyNumberFormat="1" applyFont="1" applyFill="1" applyBorder="1" applyAlignment="1">
      <alignment horizontal="left" vertical="center"/>
      <protection/>
    </xf>
    <xf numFmtId="0" fontId="23" fillId="34" borderId="15" xfId="67" applyNumberFormat="1" applyFont="1" applyFill="1" applyBorder="1" applyAlignment="1">
      <alignment vertical="center"/>
      <protection/>
    </xf>
    <xf numFmtId="0" fontId="23" fillId="34" borderId="15" xfId="67" applyNumberFormat="1" applyFont="1" applyFill="1" applyBorder="1" applyAlignment="1">
      <alignment horizontal="left" vertical="center"/>
      <protection/>
    </xf>
    <xf numFmtId="0" fontId="23" fillId="34" borderId="0" xfId="67" applyNumberFormat="1" applyFont="1" applyFill="1" applyAlignment="1">
      <alignment horizontal="left" vertical="center"/>
      <protection/>
    </xf>
    <xf numFmtId="0" fontId="23" fillId="34" borderId="0" xfId="67" applyNumberFormat="1" applyFont="1" applyFill="1" applyAlignment="1">
      <alignment horizontal="center" vertical="center"/>
      <protection/>
    </xf>
    <xf numFmtId="16" fontId="23" fillId="0" borderId="0" xfId="67" applyNumberFormat="1" applyFont="1" applyBorder="1" applyAlignment="1">
      <alignment horizontal="left" vertical="center"/>
      <protection/>
    </xf>
    <xf numFmtId="0" fontId="35" fillId="0" borderId="0" xfId="67" applyNumberFormat="1" applyFont="1" applyAlignment="1">
      <alignment horizontal="center" vertical="center"/>
      <protection/>
    </xf>
    <xf numFmtId="0" fontId="17" fillId="0" borderId="0" xfId="67" applyNumberFormat="1" applyAlignment="1">
      <alignment horizontal="center" vertical="center"/>
      <protection/>
    </xf>
    <xf numFmtId="0" fontId="17" fillId="0" borderId="0" xfId="67" applyNumberFormat="1" applyFill="1" applyAlignment="1">
      <alignment vertical="center"/>
      <protection/>
    </xf>
    <xf numFmtId="0" fontId="11" fillId="0" borderId="0" xfId="67" applyNumberFormat="1" applyFont="1" applyAlignment="1">
      <alignment vertical="center"/>
      <protection/>
    </xf>
    <xf numFmtId="0" fontId="25" fillId="0" borderId="0" xfId="67" applyNumberFormat="1" applyFont="1" applyFill="1" applyAlignment="1">
      <alignment vertical="center"/>
      <protection/>
    </xf>
    <xf numFmtId="0" fontId="37" fillId="0" borderId="0" xfId="67" applyNumberFormat="1" applyFont="1" applyAlignment="1">
      <alignment vertical="center"/>
      <protection/>
    </xf>
    <xf numFmtId="0" fontId="37" fillId="0" borderId="0" xfId="67" applyNumberFormat="1" applyFont="1" applyAlignment="1">
      <alignment horizontal="left" vertical="center"/>
      <protection/>
    </xf>
    <xf numFmtId="49" fontId="122" fillId="0" borderId="0" xfId="67" applyNumberFormat="1" applyFont="1" applyFill="1" applyAlignment="1">
      <alignment horizontal="center" vertical="center"/>
      <protection/>
    </xf>
    <xf numFmtId="0" fontId="122" fillId="0" borderId="0" xfId="67" applyNumberFormat="1" applyFont="1" applyFill="1" applyBorder="1" applyAlignment="1">
      <alignment horizontal="right" vertical="center"/>
      <protection/>
    </xf>
    <xf numFmtId="0" fontId="3" fillId="0" borderId="0" xfId="67" applyNumberFormat="1" applyFont="1" applyBorder="1" applyAlignment="1">
      <alignment vertical="center"/>
      <protection/>
    </xf>
    <xf numFmtId="0" fontId="3" fillId="0" borderId="0" xfId="67" applyNumberFormat="1" applyFont="1" applyBorder="1" applyAlignment="1">
      <alignment horizontal="center" vertical="center"/>
      <protection/>
    </xf>
    <xf numFmtId="0" fontId="1" fillId="0" borderId="0" xfId="67" applyNumberFormat="1" applyFont="1" applyFill="1" applyBorder="1" applyAlignment="1">
      <alignment horizontal="right" vertical="center"/>
      <protection/>
    </xf>
    <xf numFmtId="14" fontId="13" fillId="0" borderId="20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14" fontId="13" fillId="0" borderId="20" xfId="0" applyNumberFormat="1" applyFont="1" applyFill="1" applyBorder="1" applyAlignment="1">
      <alignment horizontal="center" vertical="top" wrapText="1"/>
    </xf>
    <xf numFmtId="14" fontId="119" fillId="0" borderId="20" xfId="0" applyNumberFormat="1" applyFont="1" applyFill="1" applyBorder="1" applyAlignment="1">
      <alignment horizontal="center"/>
    </xf>
    <xf numFmtId="14" fontId="119" fillId="0" borderId="20" xfId="0" applyNumberFormat="1" applyFont="1" applyFill="1" applyBorder="1" applyAlignment="1">
      <alignment horizontal="center" wrapText="1"/>
    </xf>
    <xf numFmtId="14" fontId="13" fillId="0" borderId="20" xfId="68" applyNumberFormat="1" applyFont="1" applyFill="1" applyBorder="1" applyAlignment="1">
      <alignment horizontal="center"/>
      <protection/>
    </xf>
    <xf numFmtId="14" fontId="13" fillId="0" borderId="13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60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vertical="center"/>
      <protection/>
    </xf>
    <xf numFmtId="49" fontId="69" fillId="0" borderId="0" xfId="60" applyNumberFormat="1" applyFont="1" applyFill="1" applyBorder="1" applyAlignment="1">
      <alignment vertical="center"/>
      <protection/>
    </xf>
    <xf numFmtId="49" fontId="2" fillId="0" borderId="0" xfId="60" applyNumberFormat="1" applyFont="1" applyFill="1" applyBorder="1" applyAlignment="1">
      <alignment vertical="center"/>
      <protection/>
    </xf>
    <xf numFmtId="49" fontId="68" fillId="0" borderId="0" xfId="60" applyNumberFormat="1" applyFont="1" applyFill="1" applyBorder="1" applyAlignment="1">
      <alignment horizontal="center" vertical="center"/>
      <protection/>
    </xf>
    <xf numFmtId="49" fontId="9" fillId="0" borderId="0" xfId="60" applyNumberFormat="1" applyFont="1" applyFill="1" applyBorder="1" applyAlignment="1">
      <alignment vertical="center"/>
      <protection/>
    </xf>
    <xf numFmtId="49" fontId="5" fillId="0" borderId="14" xfId="60" applyNumberFormat="1" applyFont="1" applyBorder="1" applyAlignment="1">
      <alignment horizontal="center" vertical="center"/>
      <protection/>
    </xf>
    <xf numFmtId="49" fontId="5" fillId="0" borderId="0" xfId="60" applyNumberFormat="1" applyFont="1" applyFill="1" applyBorder="1" applyAlignment="1">
      <alignment horizontal="center" vertical="center"/>
      <protection/>
    </xf>
    <xf numFmtId="49" fontId="5" fillId="0" borderId="0" xfId="60" applyNumberFormat="1" applyFont="1" applyFill="1" applyBorder="1" applyAlignment="1">
      <alignment vertical="center"/>
      <protection/>
    </xf>
    <xf numFmtId="0" fontId="5" fillId="0" borderId="0" xfId="60" applyNumberFormat="1" applyFont="1" applyFill="1" applyBorder="1" applyAlignment="1">
      <alignment vertical="center"/>
      <protection/>
    </xf>
    <xf numFmtId="49" fontId="66" fillId="0" borderId="0" xfId="60" applyNumberFormat="1" applyFont="1" applyFill="1" applyBorder="1" applyAlignment="1">
      <alignment vertical="center"/>
      <protection/>
    </xf>
    <xf numFmtId="49" fontId="5" fillId="0" borderId="0" xfId="60" applyNumberFormat="1" applyFont="1" applyFill="1" applyBorder="1" applyAlignment="1">
      <alignment horizontal="right" vertical="center"/>
      <protection/>
    </xf>
    <xf numFmtId="49" fontId="5" fillId="0" borderId="0" xfId="60" applyNumberFormat="1" applyFont="1" applyFill="1" applyBorder="1" applyAlignment="1">
      <alignment vertical="center"/>
      <protection/>
    </xf>
    <xf numFmtId="49" fontId="68" fillId="0" borderId="15" xfId="60" applyNumberFormat="1" applyFont="1" applyBorder="1" applyAlignment="1">
      <alignment horizontal="center" vertical="center"/>
      <protection/>
    </xf>
    <xf numFmtId="49" fontId="71" fillId="0" borderId="0" xfId="60" applyNumberFormat="1" applyFont="1" applyFill="1" applyBorder="1" applyAlignment="1">
      <alignment vertical="center"/>
      <protection/>
    </xf>
    <xf numFmtId="49" fontId="70" fillId="0" borderId="0" xfId="60" applyNumberFormat="1" applyFont="1" applyFill="1" applyBorder="1" applyAlignment="1">
      <alignment horizontal="center" vertical="center"/>
      <protection/>
    </xf>
    <xf numFmtId="0" fontId="23" fillId="0" borderId="0" xfId="75" applyNumberFormat="1" applyFont="1" applyFill="1" applyBorder="1" applyAlignment="1">
      <alignment vertical="center" wrapText="1"/>
      <protection/>
    </xf>
    <xf numFmtId="49" fontId="8" fillId="0" borderId="0" xfId="60" applyNumberFormat="1" applyFont="1" applyFill="1" applyBorder="1" applyAlignment="1">
      <alignment horizontal="center" vertical="center"/>
      <protection/>
    </xf>
    <xf numFmtId="0" fontId="5" fillId="0" borderId="0" xfId="60" applyNumberFormat="1" applyFont="1" applyFill="1" applyBorder="1" applyAlignment="1">
      <alignment vertical="center"/>
      <protection/>
    </xf>
    <xf numFmtId="49" fontId="5" fillId="0" borderId="0" xfId="60" applyNumberFormat="1" applyFont="1" applyFill="1" applyBorder="1" applyAlignment="1">
      <alignment horizontal="center" vertical="center"/>
      <protection/>
    </xf>
    <xf numFmtId="49" fontId="23" fillId="0" borderId="0" xfId="75" applyNumberFormat="1" applyFont="1" applyFill="1" applyBorder="1" applyAlignment="1">
      <alignment vertical="center" wrapText="1"/>
      <protection/>
    </xf>
    <xf numFmtId="0" fontId="13" fillId="0" borderId="33" xfId="0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 vertical="center" shrinkToFit="1"/>
    </xf>
    <xf numFmtId="1" fontId="13" fillId="0" borderId="43" xfId="0" applyNumberFormat="1" applyFont="1" applyFill="1" applyBorder="1" applyAlignment="1">
      <alignment horizontal="center" vertical="center"/>
    </xf>
    <xf numFmtId="14" fontId="13" fillId="0" borderId="33" xfId="0" applyNumberFormat="1" applyFont="1" applyFill="1" applyBorder="1" applyAlignment="1">
      <alignment horizontal="center"/>
    </xf>
    <xf numFmtId="14" fontId="13" fillId="0" borderId="3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/>
    </xf>
    <xf numFmtId="0" fontId="5" fillId="34" borderId="15" xfId="67" applyNumberFormat="1" applyFont="1" applyFill="1" applyBorder="1" applyAlignment="1">
      <alignment vertical="center"/>
      <protection/>
    </xf>
    <xf numFmtId="0" fontId="5" fillId="34" borderId="0" xfId="67" applyNumberFormat="1" applyFont="1" applyFill="1" applyAlignment="1">
      <alignment vertical="center"/>
      <protection/>
    </xf>
    <xf numFmtId="0" fontId="24" fillId="0" borderId="15" xfId="67" applyNumberFormat="1" applyFont="1" applyFill="1" applyBorder="1" applyAlignment="1">
      <alignment vertical="center"/>
      <protection/>
    </xf>
    <xf numFmtId="0" fontId="24" fillId="0" borderId="14" xfId="67" applyNumberFormat="1" applyFont="1" applyFill="1" applyBorder="1" applyAlignment="1">
      <alignment vertical="center"/>
      <protection/>
    </xf>
    <xf numFmtId="0" fontId="0" fillId="0" borderId="0" xfId="60" applyFont="1" applyFill="1" applyAlignment="1">
      <alignment vertical="center"/>
      <protection/>
    </xf>
    <xf numFmtId="0" fontId="66" fillId="0" borderId="0" xfId="60" applyNumberFormat="1" applyFont="1" applyFill="1" applyAlignment="1">
      <alignment vertical="center"/>
      <protection/>
    </xf>
    <xf numFmtId="49" fontId="66" fillId="0" borderId="15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Alignment="1">
      <alignment vertical="center"/>
      <protection/>
    </xf>
    <xf numFmtId="49" fontId="66" fillId="0" borderId="0" xfId="60" applyNumberFormat="1" applyFont="1" applyFill="1" applyAlignment="1">
      <alignment vertical="center"/>
      <protection/>
    </xf>
    <xf numFmtId="49" fontId="8" fillId="0" borderId="0" xfId="60" applyNumberFormat="1" applyFont="1" applyFill="1" applyAlignment="1">
      <alignment vertical="center"/>
      <protection/>
    </xf>
    <xf numFmtId="0" fontId="12" fillId="0" borderId="0" xfId="60" applyFont="1" applyFill="1" applyBorder="1" applyAlignment="1">
      <alignment horizontal="center" vertical="center"/>
      <protection/>
    </xf>
    <xf numFmtId="49" fontId="3" fillId="0" borderId="0" xfId="60" applyNumberFormat="1" applyFont="1" applyFill="1" applyBorder="1" applyAlignment="1">
      <alignment vertical="center"/>
      <protection/>
    </xf>
    <xf numFmtId="0" fontId="34" fillId="0" borderId="0" xfId="67" applyNumberFormat="1" applyFont="1" applyFill="1" applyBorder="1" applyAlignment="1">
      <alignment vertical="center"/>
      <protection/>
    </xf>
    <xf numFmtId="0" fontId="32" fillId="0" borderId="0" xfId="67" applyNumberFormat="1" applyFont="1" applyFill="1" applyBorder="1" applyAlignment="1">
      <alignment vertical="center"/>
      <protection/>
    </xf>
    <xf numFmtId="0" fontId="28" fillId="0" borderId="0" xfId="67" applyNumberFormat="1" applyFont="1" applyFill="1" applyBorder="1" applyAlignment="1">
      <alignment horizontal="left" vertical="center"/>
      <protection/>
    </xf>
    <xf numFmtId="49" fontId="23" fillId="0" borderId="0" xfId="67" applyNumberFormat="1" applyFont="1" applyBorder="1" applyAlignment="1">
      <alignment horizontal="left" vertical="center"/>
      <protection/>
    </xf>
    <xf numFmtId="49" fontId="23" fillId="0" borderId="0" xfId="67" applyNumberFormat="1" applyFont="1" applyBorder="1" applyAlignment="1">
      <alignment vertical="center"/>
      <protection/>
    </xf>
    <xf numFmtId="0" fontId="66" fillId="0" borderId="0" xfId="75" applyNumberFormat="1" applyFont="1" applyBorder="1" applyAlignment="1">
      <alignment vertical="center" wrapText="1"/>
      <protection/>
    </xf>
    <xf numFmtId="49" fontId="71" fillId="0" borderId="0" xfId="75" applyNumberFormat="1" applyFont="1" applyFill="1" applyBorder="1" applyAlignment="1">
      <alignment horizontal="center" vertical="center"/>
      <protection/>
    </xf>
    <xf numFmtId="0" fontId="8" fillId="0" borderId="0" xfId="75" applyNumberFormat="1" applyFont="1" applyBorder="1" applyAlignment="1">
      <alignment horizontal="center" vertical="center"/>
      <protection/>
    </xf>
    <xf numFmtId="0" fontId="66" fillId="0" borderId="0" xfId="75" applyNumberFormat="1" applyFont="1" applyFill="1" applyBorder="1" applyAlignment="1">
      <alignment vertical="center" wrapText="1"/>
      <protection/>
    </xf>
    <xf numFmtId="0" fontId="0" fillId="0" borderId="0" xfId="60" applyFont="1" applyBorder="1" applyAlignment="1">
      <alignment horizontal="center" vertical="center"/>
      <protection/>
    </xf>
    <xf numFmtId="0" fontId="2" fillId="0" borderId="0" xfId="67" applyNumberFormat="1" applyFont="1" applyAlignment="1">
      <alignment horizontal="center" vertical="center"/>
      <protection/>
    </xf>
    <xf numFmtId="0" fontId="23" fillId="34" borderId="15" xfId="67" applyNumberFormat="1" applyFont="1" applyFill="1" applyBorder="1" applyAlignment="1">
      <alignment horizontal="center" vertical="center"/>
      <protection/>
    </xf>
    <xf numFmtId="0" fontId="34" fillId="0" borderId="0" xfId="67" applyNumberFormat="1" applyFont="1" applyFill="1" applyAlignment="1">
      <alignment horizontal="center" vertical="center"/>
      <protection/>
    </xf>
    <xf numFmtId="0" fontId="2" fillId="0" borderId="0" xfId="67" applyNumberFormat="1" applyFont="1" applyFill="1" applyAlignment="1">
      <alignment horizontal="center" vertical="center"/>
      <protection/>
    </xf>
    <xf numFmtId="0" fontId="118" fillId="0" borderId="0" xfId="67" applyNumberFormat="1" applyFont="1" applyFill="1" applyBorder="1" applyAlignment="1">
      <alignment horizontal="center" vertical="center"/>
      <protection/>
    </xf>
    <xf numFmtId="0" fontId="2" fillId="0" borderId="0" xfId="67" applyNumberFormat="1" applyFont="1" applyFill="1" applyBorder="1" applyAlignment="1">
      <alignment horizontal="center" vertical="center"/>
      <protection/>
    </xf>
    <xf numFmtId="0" fontId="34" fillId="0" borderId="0" xfId="67" applyNumberFormat="1" applyFont="1" applyAlignment="1">
      <alignment horizontal="center" vertical="center"/>
      <protection/>
    </xf>
    <xf numFmtId="0" fontId="9" fillId="0" borderId="0" xfId="67" applyNumberFormat="1" applyFont="1" applyFill="1" applyBorder="1" applyAlignment="1">
      <alignment horizontal="center" vertical="center"/>
      <protection/>
    </xf>
    <xf numFmtId="0" fontId="23" fillId="34" borderId="0" xfId="67" applyNumberFormat="1" applyFont="1" applyFill="1" applyBorder="1" applyAlignment="1">
      <alignment horizontal="center" vertical="center"/>
      <protection/>
    </xf>
    <xf numFmtId="0" fontId="34" fillId="0" borderId="0" xfId="67" applyNumberFormat="1" applyFont="1" applyFill="1" applyBorder="1" applyAlignment="1">
      <alignment horizontal="center" vertical="center"/>
      <protection/>
    </xf>
    <xf numFmtId="0" fontId="23" fillId="34" borderId="0" xfId="67" applyNumberFormat="1" applyFont="1" applyFill="1" applyBorder="1" applyAlignment="1">
      <alignment horizontal="center" vertical="center"/>
      <protection/>
    </xf>
    <xf numFmtId="0" fontId="23" fillId="0" borderId="0" xfId="67" applyNumberFormat="1" applyFont="1" applyFill="1" applyBorder="1" applyAlignment="1">
      <alignment horizontal="center" vertical="center"/>
      <protection/>
    </xf>
    <xf numFmtId="0" fontId="8" fillId="0" borderId="0" xfId="67" applyNumberFormat="1" applyFont="1" applyAlignment="1">
      <alignment horizontal="center" vertical="center"/>
      <protection/>
    </xf>
    <xf numFmtId="0" fontId="17" fillId="0" borderId="0" xfId="67" applyNumberFormat="1" applyFill="1" applyBorder="1" applyAlignment="1">
      <alignment horizontal="center" vertical="center"/>
      <protection/>
    </xf>
    <xf numFmtId="0" fontId="5" fillId="34" borderId="14" xfId="67" applyNumberFormat="1" applyFont="1" applyFill="1" applyBorder="1" applyAlignment="1">
      <alignment vertical="center"/>
      <protection/>
    </xf>
    <xf numFmtId="49" fontId="23" fillId="0" borderId="0" xfId="67" applyNumberFormat="1" applyFont="1" applyBorder="1" applyAlignment="1">
      <alignment horizontal="center" vertical="center"/>
      <protection/>
    </xf>
    <xf numFmtId="49" fontId="23" fillId="0" borderId="0" xfId="67" applyNumberFormat="1" applyFont="1" applyFill="1" applyBorder="1" applyAlignment="1">
      <alignment horizontal="center" vertical="center"/>
      <protection/>
    </xf>
    <xf numFmtId="49" fontId="23" fillId="0" borderId="0" xfId="67" applyNumberFormat="1" applyFont="1" applyAlignment="1">
      <alignment horizontal="center" vertical="center"/>
      <protection/>
    </xf>
    <xf numFmtId="49" fontId="28" fillId="0" borderId="0" xfId="75" applyNumberFormat="1" applyFont="1" applyBorder="1" applyAlignment="1">
      <alignment horizontal="center" vertical="center"/>
      <protection/>
    </xf>
    <xf numFmtId="0" fontId="165" fillId="0" borderId="0" xfId="67" applyNumberFormat="1" applyFont="1" applyFill="1" applyAlignment="1">
      <alignment vertical="center"/>
      <protection/>
    </xf>
    <xf numFmtId="0" fontId="166" fillId="0" borderId="0" xfId="67" applyNumberFormat="1" applyFont="1" applyFill="1" applyBorder="1" applyAlignment="1">
      <alignment horizontal="center" vertical="center"/>
      <protection/>
    </xf>
    <xf numFmtId="0" fontId="167" fillId="0" borderId="0" xfId="67" applyNumberFormat="1" applyFont="1" applyFill="1" applyAlignment="1">
      <alignment vertical="center"/>
      <protection/>
    </xf>
    <xf numFmtId="14" fontId="13" fillId="0" borderId="10" xfId="0" applyNumberFormat="1" applyFont="1" applyFill="1" applyBorder="1" applyAlignment="1">
      <alignment horizontal="center"/>
    </xf>
    <xf numFmtId="0" fontId="13" fillId="37" borderId="43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center" vertical="center" shrinkToFit="1"/>
    </xf>
    <xf numFmtId="0" fontId="51" fillId="0" borderId="0" xfId="80" applyNumberFormat="1" applyFont="1" applyBorder="1" applyAlignment="1">
      <alignment horizontal="center"/>
      <protection/>
    </xf>
    <xf numFmtId="0" fontId="29" fillId="34" borderId="15" xfId="80" applyNumberFormat="1" applyFont="1" applyFill="1" applyBorder="1" applyAlignment="1">
      <alignment horizontal="left"/>
      <protection/>
    </xf>
    <xf numFmtId="0" fontId="29" fillId="34" borderId="0" xfId="80" applyNumberFormat="1" applyFont="1" applyFill="1" applyAlignment="1">
      <alignment horizontal="left"/>
      <protection/>
    </xf>
    <xf numFmtId="0" fontId="76" fillId="0" borderId="0" xfId="80" applyNumberFormat="1" applyFont="1" applyFill="1">
      <alignment/>
      <protection/>
    </xf>
    <xf numFmtId="0" fontId="11" fillId="0" borderId="0" xfId="80" applyNumberFormat="1" applyFont="1" applyFill="1">
      <alignment/>
      <protection/>
    </xf>
    <xf numFmtId="0" fontId="125" fillId="0" borderId="0" xfId="80" applyNumberFormat="1" applyFont="1" applyFill="1" applyAlignment="1">
      <alignment horizontal="center"/>
      <protection/>
    </xf>
    <xf numFmtId="0" fontId="126" fillId="0" borderId="0" xfId="80" applyNumberFormat="1" applyFont="1" applyAlignment="1">
      <alignment horizontal="left"/>
      <protection/>
    </xf>
    <xf numFmtId="0" fontId="76" fillId="0" borderId="0" xfId="80" applyNumberFormat="1" applyFont="1">
      <alignment/>
      <protection/>
    </xf>
    <xf numFmtId="0" fontId="125" fillId="0" borderId="0" xfId="80" applyNumberFormat="1" applyFont="1" applyAlignment="1">
      <alignment horizontal="center"/>
      <protection/>
    </xf>
    <xf numFmtId="0" fontId="76" fillId="0" borderId="0" xfId="80" applyNumberFormat="1" applyFont="1" applyAlignment="1">
      <alignment horizontal="left"/>
      <protection/>
    </xf>
    <xf numFmtId="49" fontId="16" fillId="34" borderId="44" xfId="0" applyNumberFormat="1" applyFont="1" applyFill="1" applyBorder="1" applyAlignment="1">
      <alignment horizontal="center" vertical="center" wrapText="1"/>
    </xf>
    <xf numFmtId="49" fontId="13" fillId="0" borderId="45" xfId="0" applyNumberFormat="1" applyFont="1" applyFill="1" applyBorder="1" applyAlignment="1">
      <alignment horizontal="center" vertical="center" shrinkToFit="1"/>
    </xf>
    <xf numFmtId="49" fontId="16" fillId="34" borderId="46" xfId="0" applyNumberFormat="1" applyFont="1" applyFill="1" applyBorder="1" applyAlignment="1">
      <alignment horizontal="center" vertical="center" wrapText="1"/>
    </xf>
    <xf numFmtId="49" fontId="16" fillId="34" borderId="47" xfId="0" applyNumberFormat="1" applyFont="1" applyFill="1" applyBorder="1" applyAlignment="1">
      <alignment horizontal="center" vertical="center" wrapText="1"/>
    </xf>
    <xf numFmtId="49" fontId="16" fillId="34" borderId="48" xfId="0" applyNumberFormat="1" applyFont="1" applyFill="1" applyBorder="1" applyAlignment="1">
      <alignment horizontal="center" vertical="center" wrapText="1"/>
    </xf>
    <xf numFmtId="14" fontId="16" fillId="34" borderId="47" xfId="0" applyNumberFormat="1" applyFont="1" applyFill="1" applyBorder="1" applyAlignment="1">
      <alignment horizontal="center" vertical="center" wrapText="1"/>
    </xf>
    <xf numFmtId="1" fontId="16" fillId="34" borderId="47" xfId="0" applyNumberFormat="1" applyFont="1" applyFill="1" applyBorder="1" applyAlignment="1">
      <alignment horizontal="center" vertical="center" wrapText="1"/>
    </xf>
    <xf numFmtId="49" fontId="16" fillId="34" borderId="49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13" fillId="0" borderId="40" xfId="0" applyNumberFormat="1" applyFont="1" applyFill="1" applyBorder="1" applyAlignment="1">
      <alignment horizontal="center" vertical="center" shrinkToFit="1"/>
    </xf>
    <xf numFmtId="49" fontId="13" fillId="37" borderId="40" xfId="0" applyNumberFormat="1" applyFont="1" applyFill="1" applyBorder="1" applyAlignment="1">
      <alignment horizontal="center" vertical="center" shrinkToFit="1"/>
    </xf>
    <xf numFmtId="0" fontId="13" fillId="0" borderId="40" xfId="0" applyNumberFormat="1" applyFont="1" applyFill="1" applyBorder="1" applyAlignment="1">
      <alignment horizontal="center" vertical="center" shrinkToFit="1"/>
    </xf>
    <xf numFmtId="0" fontId="29" fillId="0" borderId="0" xfId="80" applyNumberFormat="1" applyFont="1" applyFill="1" applyBorder="1" applyAlignment="1">
      <alignment horizontal="left"/>
      <protection/>
    </xf>
    <xf numFmtId="0" fontId="23" fillId="37" borderId="0" xfId="80" applyNumberFormat="1" applyFont="1" applyFill="1" applyBorder="1" applyAlignment="1">
      <alignment horizontal="left"/>
      <protection/>
    </xf>
    <xf numFmtId="0" fontId="23" fillId="37" borderId="14" xfId="80" applyNumberFormat="1" applyFont="1" applyFill="1" applyBorder="1" applyAlignment="1">
      <alignment horizontal="left"/>
      <protection/>
    </xf>
    <xf numFmtId="0" fontId="23" fillId="37" borderId="15" xfId="80" applyNumberFormat="1" applyFont="1" applyFill="1" applyBorder="1" applyAlignment="1">
      <alignment horizontal="left"/>
      <protection/>
    </xf>
    <xf numFmtId="0" fontId="5" fillId="34" borderId="15" xfId="80" applyNumberFormat="1" applyFont="1" applyFill="1" applyBorder="1" applyAlignment="1">
      <alignment horizontal="left"/>
      <protection/>
    </xf>
    <xf numFmtId="0" fontId="5" fillId="34" borderId="0" xfId="80" applyNumberFormat="1" applyFont="1" applyFill="1" applyAlignment="1">
      <alignment horizontal="left"/>
      <protection/>
    </xf>
    <xf numFmtId="0" fontId="5" fillId="0" borderId="15" xfId="80" applyNumberFormat="1" applyFont="1" applyFill="1" applyBorder="1" applyAlignment="1">
      <alignment horizontal="left"/>
      <protection/>
    </xf>
    <xf numFmtId="0" fontId="5" fillId="0" borderId="14" xfId="80" applyNumberFormat="1" applyFont="1" applyFill="1" applyBorder="1" applyAlignment="1">
      <alignment horizontal="left"/>
      <protection/>
    </xf>
    <xf numFmtId="0" fontId="59" fillId="0" borderId="15" xfId="80" applyNumberFormat="1" applyFont="1" applyBorder="1" applyAlignment="1">
      <alignment horizontal="left"/>
      <protection/>
    </xf>
    <xf numFmtId="0" fontId="59" fillId="0" borderId="0" xfId="80" applyNumberFormat="1" applyFont="1" applyAlignment="1">
      <alignment horizontal="left"/>
      <protection/>
    </xf>
    <xf numFmtId="49" fontId="1" fillId="0" borderId="0" xfId="75" applyNumberFormat="1" applyFont="1" applyFill="1" applyBorder="1" applyAlignment="1">
      <alignment vertical="center"/>
      <protection/>
    </xf>
    <xf numFmtId="49" fontId="29" fillId="0" borderId="0" xfId="75" applyNumberFormat="1" applyFont="1" applyFill="1" applyBorder="1" applyAlignment="1">
      <alignment vertical="center"/>
      <protection/>
    </xf>
    <xf numFmtId="14" fontId="127" fillId="0" borderId="0" xfId="75" applyNumberFormat="1" applyFont="1" applyFill="1" applyBorder="1" applyAlignment="1">
      <alignment horizontal="center" vertical="center"/>
      <protection/>
    </xf>
    <xf numFmtId="14" fontId="127" fillId="0" borderId="0" xfId="60" applyNumberFormat="1" applyFont="1" applyFill="1" applyBorder="1" applyAlignment="1">
      <alignment horizontal="center" vertical="center"/>
      <protection/>
    </xf>
    <xf numFmtId="0" fontId="1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7" fillId="0" borderId="37" xfId="0" applyFont="1" applyBorder="1" applyAlignment="1">
      <alignment horizontal="right" vertical="center"/>
    </xf>
    <xf numFmtId="0" fontId="14" fillId="0" borderId="50" xfId="0" applyFont="1" applyBorder="1" applyAlignment="1">
      <alignment horizontal="center" vertical="center"/>
    </xf>
    <xf numFmtId="0" fontId="102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49" fontId="3" fillId="0" borderId="22" xfId="79" applyNumberFormat="1" applyFont="1" applyBorder="1" applyAlignment="1">
      <alignment horizontal="center" vertical="center"/>
      <protection/>
    </xf>
    <xf numFmtId="49" fontId="3" fillId="0" borderId="28" xfId="79" applyNumberFormat="1" applyFont="1" applyBorder="1" applyAlignment="1">
      <alignment horizontal="center" vertical="center"/>
      <protection/>
    </xf>
    <xf numFmtId="0" fontId="3" fillId="0" borderId="22" xfId="79" applyNumberFormat="1" applyFont="1" applyFill="1" applyBorder="1" applyAlignment="1">
      <alignment horizontal="center" vertical="center"/>
      <protection/>
    </xf>
    <xf numFmtId="49" fontId="17" fillId="0" borderId="28" xfId="79" applyNumberFormat="1" applyFill="1" applyBorder="1" applyAlignment="1">
      <alignment horizontal="center" vertical="center"/>
      <protection/>
    </xf>
    <xf numFmtId="0" fontId="50" fillId="0" borderId="22" xfId="79" applyNumberFormat="1" applyFont="1" applyBorder="1" applyAlignment="1">
      <alignment horizontal="center" vertical="center"/>
      <protection/>
    </xf>
    <xf numFmtId="0" fontId="50" fillId="0" borderId="28" xfId="79" applyNumberFormat="1" applyFont="1" applyBorder="1" applyAlignment="1">
      <alignment horizontal="center" vertical="center"/>
      <protection/>
    </xf>
    <xf numFmtId="49" fontId="1" fillId="0" borderId="33" xfId="79" applyNumberFormat="1" applyFont="1" applyFill="1" applyBorder="1" applyAlignment="1">
      <alignment horizontal="center" vertical="center"/>
      <protection/>
    </xf>
    <xf numFmtId="49" fontId="1" fillId="0" borderId="10" xfId="79" applyNumberFormat="1" applyFont="1" applyFill="1" applyBorder="1" applyAlignment="1">
      <alignment horizontal="center" vertical="center"/>
      <protection/>
    </xf>
    <xf numFmtId="49" fontId="1" fillId="0" borderId="40" xfId="79" applyNumberFormat="1" applyFont="1" applyFill="1" applyBorder="1" applyAlignment="1">
      <alignment horizontal="center" vertical="center"/>
      <protection/>
    </xf>
    <xf numFmtId="0" fontId="12" fillId="0" borderId="0" xfId="60" applyFont="1" applyAlignment="1">
      <alignment horizontal="center"/>
      <protection/>
    </xf>
    <xf numFmtId="0" fontId="21" fillId="0" borderId="37" xfId="60" applyFont="1" applyBorder="1" applyAlignment="1">
      <alignment horizontal="center" shrinkToFit="1"/>
      <protection/>
    </xf>
    <xf numFmtId="0" fontId="105" fillId="0" borderId="50" xfId="60" applyFont="1" applyBorder="1" applyAlignment="1">
      <alignment horizontal="left" vertical="center"/>
      <protection/>
    </xf>
    <xf numFmtId="49" fontId="26" fillId="0" borderId="22" xfId="79" applyNumberFormat="1" applyFont="1" applyBorder="1" applyAlignment="1">
      <alignment horizontal="center" vertical="center"/>
      <protection/>
    </xf>
    <xf numFmtId="49" fontId="26" fillId="0" borderId="28" xfId="79" applyNumberFormat="1" applyFont="1" applyBorder="1" applyAlignment="1">
      <alignment horizontal="center" vertical="center"/>
      <protection/>
    </xf>
    <xf numFmtId="0" fontId="4" fillId="0" borderId="22" xfId="60" applyNumberFormat="1" applyFont="1" applyBorder="1" applyAlignment="1">
      <alignment horizontal="left" vertical="center"/>
      <protection/>
    </xf>
    <xf numFmtId="0" fontId="0" fillId="0" borderId="28" xfId="60" applyBorder="1" applyAlignment="1">
      <alignment vertical="center"/>
      <protection/>
    </xf>
    <xf numFmtId="0" fontId="74" fillId="0" borderId="22" xfId="60" applyNumberFormat="1" applyFont="1" applyBorder="1" applyAlignment="1">
      <alignment horizontal="center" vertical="center" wrapText="1"/>
      <protection/>
    </xf>
    <xf numFmtId="0" fontId="75" fillId="0" borderId="28" xfId="60" applyFont="1" applyBorder="1" applyAlignment="1">
      <alignment horizontal="center" vertical="center" wrapText="1"/>
      <protection/>
    </xf>
    <xf numFmtId="0" fontId="17" fillId="0" borderId="28" xfId="79" applyNumberFormat="1" applyFill="1" applyBorder="1" applyAlignment="1">
      <alignment horizontal="center" vertical="center"/>
      <protection/>
    </xf>
    <xf numFmtId="49" fontId="16" fillId="0" borderId="22" xfId="79" applyNumberFormat="1" applyFont="1" applyBorder="1" applyAlignment="1">
      <alignment horizontal="center" vertical="center"/>
      <protection/>
    </xf>
    <xf numFmtId="49" fontId="16" fillId="0" borderId="28" xfId="79" applyNumberFormat="1" applyFont="1" applyBorder="1" applyAlignment="1">
      <alignment horizontal="center" vertical="center"/>
      <protection/>
    </xf>
    <xf numFmtId="49" fontId="26" fillId="0" borderId="22" xfId="79" applyNumberFormat="1" applyFont="1" applyBorder="1" applyAlignment="1">
      <alignment horizontal="center" vertical="center"/>
      <protection/>
    </xf>
    <xf numFmtId="49" fontId="26" fillId="0" borderId="28" xfId="79" applyNumberFormat="1" applyFont="1" applyBorder="1" applyAlignment="1">
      <alignment horizontal="center" vertical="center"/>
      <protection/>
    </xf>
    <xf numFmtId="49" fontId="3" fillId="0" borderId="0" xfId="79" applyNumberFormat="1" applyFont="1" applyFill="1" applyBorder="1" applyAlignment="1">
      <alignment horizontal="center" vertical="center"/>
      <protection/>
    </xf>
    <xf numFmtId="49" fontId="16" fillId="0" borderId="0" xfId="79" applyNumberFormat="1" applyFont="1" applyFill="1" applyBorder="1" applyAlignment="1">
      <alignment horizontal="center" vertical="center"/>
      <protection/>
    </xf>
    <xf numFmtId="49" fontId="26" fillId="0" borderId="0" xfId="79" applyNumberFormat="1" applyFont="1" applyFill="1" applyBorder="1" applyAlignment="1">
      <alignment horizontal="center" vertical="center"/>
      <protection/>
    </xf>
    <xf numFmtId="49" fontId="17" fillId="0" borderId="0" xfId="79" applyNumberFormat="1" applyFill="1" applyBorder="1" applyAlignment="1">
      <alignment horizontal="center" vertical="center"/>
      <protection/>
    </xf>
    <xf numFmtId="0" fontId="4" fillId="0" borderId="0" xfId="79" applyNumberFormat="1" applyFont="1" applyFill="1" applyBorder="1" applyAlignment="1">
      <alignment horizontal="left" vertical="center"/>
      <protection/>
    </xf>
    <xf numFmtId="0" fontId="17" fillId="0" borderId="0" xfId="79" applyNumberFormat="1" applyFill="1" applyBorder="1" applyAlignment="1">
      <alignment/>
      <protection/>
    </xf>
    <xf numFmtId="0" fontId="2" fillId="0" borderId="0" xfId="79" applyNumberFormat="1" applyFont="1" applyFill="1" applyBorder="1" applyAlignment="1">
      <alignment/>
      <protection/>
    </xf>
    <xf numFmtId="0" fontId="17" fillId="0" borderId="0" xfId="79" applyFill="1" applyBorder="1" applyAlignment="1">
      <alignment/>
      <protection/>
    </xf>
    <xf numFmtId="0" fontId="26" fillId="0" borderId="0" xfId="79" applyNumberFormat="1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/>
    </xf>
    <xf numFmtId="0" fontId="21" fillId="0" borderId="37" xfId="0" applyFont="1" applyBorder="1" applyAlignment="1">
      <alignment horizontal="center"/>
    </xf>
    <xf numFmtId="49" fontId="2" fillId="0" borderId="34" xfId="79" applyNumberFormat="1" applyFont="1" applyFill="1" applyBorder="1" applyAlignment="1">
      <alignment/>
      <protection/>
    </xf>
    <xf numFmtId="49" fontId="17" fillId="0" borderId="14" xfId="79" applyNumberFormat="1" applyFill="1" applyBorder="1" applyAlignment="1">
      <alignment/>
      <protection/>
    </xf>
    <xf numFmtId="49" fontId="17" fillId="0" borderId="16" xfId="79" applyNumberFormat="1" applyFill="1" applyBorder="1" applyAlignment="1">
      <alignment/>
      <protection/>
    </xf>
    <xf numFmtId="49" fontId="17" fillId="0" borderId="29" xfId="79" applyNumberFormat="1" applyFill="1" applyBorder="1" applyAlignment="1">
      <alignment/>
      <protection/>
    </xf>
    <xf numFmtId="49" fontId="17" fillId="0" borderId="15" xfId="79" applyNumberFormat="1" applyFill="1" applyBorder="1" applyAlignment="1">
      <alignment/>
      <protection/>
    </xf>
    <xf numFmtId="49" fontId="17" fillId="0" borderId="31" xfId="79" applyNumberFormat="1" applyFill="1" applyBorder="1" applyAlignment="1">
      <alignment/>
      <protection/>
    </xf>
    <xf numFmtId="0" fontId="4" fillId="0" borderId="22" xfId="0" applyNumberFormat="1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47" fillId="0" borderId="22" xfId="0" applyNumberFormat="1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26" fillId="0" borderId="28" xfId="79" applyNumberFormat="1" applyFont="1" applyBorder="1" applyAlignment="1">
      <alignment horizontal="center" vertical="center"/>
      <protection/>
    </xf>
    <xf numFmtId="0" fontId="123" fillId="0" borderId="22" xfId="79" applyNumberFormat="1" applyFont="1" applyBorder="1" applyAlignment="1">
      <alignment horizontal="center" vertical="center"/>
      <protection/>
    </xf>
    <xf numFmtId="0" fontId="123" fillId="0" borderId="28" xfId="79" applyNumberFormat="1" applyFont="1" applyBorder="1" applyAlignment="1">
      <alignment horizontal="center" vertical="center"/>
      <protection/>
    </xf>
    <xf numFmtId="0" fontId="2" fillId="0" borderId="34" xfId="79" applyNumberFormat="1" applyFont="1" applyFill="1" applyBorder="1" applyAlignment="1">
      <alignment/>
      <protection/>
    </xf>
    <xf numFmtId="0" fontId="17" fillId="0" borderId="14" xfId="79" applyFill="1" applyBorder="1" applyAlignment="1">
      <alignment/>
      <protection/>
    </xf>
    <xf numFmtId="0" fontId="17" fillId="0" borderId="16" xfId="79" applyFill="1" applyBorder="1" applyAlignment="1">
      <alignment/>
      <protection/>
    </xf>
    <xf numFmtId="0" fontId="17" fillId="0" borderId="29" xfId="79" applyFill="1" applyBorder="1" applyAlignment="1">
      <alignment/>
      <protection/>
    </xf>
    <xf numFmtId="0" fontId="17" fillId="0" borderId="15" xfId="79" applyFill="1" applyBorder="1" applyAlignment="1">
      <alignment/>
      <protection/>
    </xf>
    <xf numFmtId="0" fontId="17" fillId="0" borderId="31" xfId="79" applyFill="1" applyBorder="1" applyAlignment="1">
      <alignment/>
      <protection/>
    </xf>
    <xf numFmtId="0" fontId="105" fillId="0" borderId="50" xfId="0" applyFont="1" applyBorder="1" applyAlignment="1">
      <alignment horizontal="left" vertical="center"/>
    </xf>
    <xf numFmtId="0" fontId="12" fillId="0" borderId="0" xfId="74" applyFont="1" applyAlignment="1">
      <alignment horizontal="center" vertical="center" wrapText="1" shrinkToFit="1"/>
      <protection/>
    </xf>
    <xf numFmtId="0" fontId="21" fillId="0" borderId="15" xfId="74" applyNumberFormat="1" applyFont="1" applyFill="1" applyBorder="1" applyAlignment="1">
      <alignment horizontal="left" vertical="center" shrinkToFit="1"/>
      <protection/>
    </xf>
    <xf numFmtId="0" fontId="7" fillId="0" borderId="15" xfId="74" applyNumberFormat="1" applyFont="1" applyFill="1" applyBorder="1" applyAlignment="1">
      <alignment horizontal="left" vertical="center" shrinkToFit="1"/>
      <protection/>
    </xf>
    <xf numFmtId="0" fontId="7" fillId="0" borderId="31" xfId="74" applyNumberFormat="1" applyFont="1" applyFill="1" applyBorder="1" applyAlignment="1">
      <alignment horizontal="left" vertical="center" shrinkToFit="1"/>
      <protection/>
    </xf>
    <xf numFmtId="49" fontId="104" fillId="0" borderId="34" xfId="74" applyNumberFormat="1" applyFont="1" applyBorder="1" applyAlignment="1">
      <alignment horizontal="center" vertical="center"/>
      <protection/>
    </xf>
    <xf numFmtId="49" fontId="104" fillId="0" borderId="14" xfId="74" applyNumberFormat="1" applyFont="1" applyBorder="1" applyAlignment="1">
      <alignment horizontal="center" vertical="center"/>
      <protection/>
    </xf>
    <xf numFmtId="49" fontId="104" fillId="0" borderId="16" xfId="74" applyNumberFormat="1" applyFont="1" applyBorder="1" applyAlignment="1">
      <alignment horizontal="center" vertical="center"/>
      <protection/>
    </xf>
    <xf numFmtId="0" fontId="88" fillId="0" borderId="37" xfId="74" applyFont="1" applyBorder="1" applyAlignment="1">
      <alignment horizontal="right" vertical="center"/>
      <protection/>
    </xf>
    <xf numFmtId="0" fontId="105" fillId="0" borderId="50" xfId="74" applyNumberFormat="1" applyFont="1" applyBorder="1" applyAlignment="1">
      <alignment horizontal="left" vertical="center" wrapText="1"/>
      <protection/>
    </xf>
    <xf numFmtId="49" fontId="12" fillId="0" borderId="0" xfId="74" applyNumberFormat="1" applyFont="1" applyAlignment="1">
      <alignment horizontal="center" vertical="center" wrapText="1"/>
      <protection/>
    </xf>
    <xf numFmtId="0" fontId="71" fillId="0" borderId="0" xfId="74" applyNumberFormat="1" applyFont="1" applyFill="1" applyBorder="1" applyAlignment="1">
      <alignment horizontal="center" vertical="distributed"/>
      <protection/>
    </xf>
    <xf numFmtId="0" fontId="71" fillId="0" borderId="0" xfId="74" applyNumberFormat="1" applyFont="1" applyFill="1" applyAlignment="1">
      <alignment horizontal="center" vertical="distributed"/>
      <protection/>
    </xf>
    <xf numFmtId="0" fontId="0" fillId="0" borderId="0" xfId="74" applyFont="1" applyAlignment="1">
      <alignment horizontal="center" vertical="center"/>
      <protection/>
    </xf>
    <xf numFmtId="0" fontId="105" fillId="0" borderId="0" xfId="74" applyFont="1" applyBorder="1" applyAlignment="1">
      <alignment horizontal="center" vertical="center"/>
      <protection/>
    </xf>
    <xf numFmtId="0" fontId="15" fillId="0" borderId="15" xfId="74" applyNumberFormat="1" applyFont="1" applyFill="1" applyBorder="1" applyAlignment="1">
      <alignment horizontal="center" vertical="center" shrinkToFit="1"/>
      <protection/>
    </xf>
    <xf numFmtId="0" fontId="13" fillId="0" borderId="0" xfId="74" applyFont="1" applyAlignment="1">
      <alignment horizontal="center" vertical="center"/>
      <protection/>
    </xf>
    <xf numFmtId="0" fontId="21" fillId="0" borderId="0" xfId="74" applyNumberFormat="1" applyFont="1" applyFill="1" applyBorder="1" applyAlignment="1">
      <alignment horizontal="left" vertical="center" shrinkToFit="1"/>
      <protection/>
    </xf>
    <xf numFmtId="49" fontId="51" fillId="0" borderId="0" xfId="76" applyNumberFormat="1" applyFont="1" applyBorder="1" applyAlignment="1">
      <alignment horizontal="center"/>
      <protection/>
    </xf>
    <xf numFmtId="0" fontId="43" fillId="0" borderId="0" xfId="73" applyNumberFormat="1" applyFont="1" applyBorder="1" applyAlignment="1">
      <alignment horizontal="right" vertical="center"/>
      <protection/>
    </xf>
    <xf numFmtId="0" fontId="42" fillId="0" borderId="0" xfId="73" applyNumberFormat="1" applyFont="1" applyFill="1" applyBorder="1" applyAlignment="1">
      <alignment horizontal="center" vertical="center"/>
      <protection/>
    </xf>
    <xf numFmtId="0" fontId="12" fillId="0" borderId="0" xfId="76" applyNumberFormat="1" applyFont="1" applyAlignment="1">
      <alignment horizontal="center"/>
      <protection/>
    </xf>
    <xf numFmtId="0" fontId="7" fillId="0" borderId="37" xfId="76" applyNumberFormat="1" applyFont="1" applyBorder="1" applyAlignment="1">
      <alignment horizontal="center"/>
      <protection/>
    </xf>
    <xf numFmtId="0" fontId="109" fillId="0" borderId="50" xfId="76" applyNumberFormat="1" applyFont="1" applyBorder="1" applyAlignment="1">
      <alignment horizontal="left" vertical="center"/>
      <protection/>
    </xf>
    <xf numFmtId="49" fontId="71" fillId="0" borderId="0" xfId="60" applyNumberFormat="1" applyFont="1" applyFill="1" applyBorder="1" applyAlignment="1">
      <alignment horizontal="center" vertical="center"/>
      <protection/>
    </xf>
    <xf numFmtId="49" fontId="5" fillId="0" borderId="0" xfId="60" applyNumberFormat="1" applyFont="1" applyBorder="1" applyAlignment="1">
      <alignment horizontal="center" vertical="center"/>
      <protection/>
    </xf>
    <xf numFmtId="0" fontId="60" fillId="0" borderId="0" xfId="60" applyFont="1" applyAlignment="1">
      <alignment horizontal="center" vertical="center" shrinkToFit="1"/>
      <protection/>
    </xf>
    <xf numFmtId="0" fontId="13" fillId="0" borderId="37" xfId="60" applyFont="1" applyBorder="1" applyAlignment="1">
      <alignment horizontal="right" vertical="center"/>
      <protection/>
    </xf>
    <xf numFmtId="0" fontId="108" fillId="0" borderId="50" xfId="60" applyFont="1" applyBorder="1" applyAlignment="1">
      <alignment horizontal="left" vertical="center"/>
      <protection/>
    </xf>
    <xf numFmtId="0" fontId="0" fillId="0" borderId="0" xfId="60" applyFont="1" applyAlignment="1">
      <alignment horizontal="center" vertical="center"/>
      <protection/>
    </xf>
    <xf numFmtId="0" fontId="5" fillId="0" borderId="0" xfId="75" applyNumberFormat="1" applyFont="1" applyFill="1" applyBorder="1" applyAlignment="1">
      <alignment horizontal="center" vertical="center"/>
      <protection/>
    </xf>
    <xf numFmtId="49" fontId="5" fillId="0" borderId="30" xfId="60" applyNumberFormat="1" applyFont="1" applyBorder="1" applyAlignment="1">
      <alignment horizontal="center" vertical="center"/>
      <protection/>
    </xf>
    <xf numFmtId="0" fontId="23" fillId="0" borderId="0" xfId="75" applyNumberFormat="1" applyFont="1" applyAlignment="1">
      <alignment horizontal="center" vertical="center" wrapText="1"/>
      <protection/>
    </xf>
    <xf numFmtId="0" fontId="23" fillId="0" borderId="15" xfId="75" applyNumberFormat="1" applyFont="1" applyBorder="1" applyAlignment="1">
      <alignment horizontal="center" vertical="center" wrapText="1"/>
      <protection/>
    </xf>
    <xf numFmtId="49" fontId="5" fillId="0" borderId="30" xfId="75" applyNumberFormat="1" applyFont="1" applyBorder="1" applyAlignment="1">
      <alignment horizontal="center" vertical="center"/>
      <protection/>
    </xf>
    <xf numFmtId="0" fontId="5" fillId="0" borderId="30" xfId="75" applyNumberFormat="1" applyFont="1" applyFill="1" applyBorder="1" applyAlignment="1">
      <alignment horizontal="center" vertical="center"/>
      <protection/>
    </xf>
    <xf numFmtId="0" fontId="78" fillId="0" borderId="0" xfId="75" applyNumberFormat="1" applyFont="1" applyAlignment="1">
      <alignment horizontal="center" vertical="center" shrinkToFit="1"/>
      <protection/>
    </xf>
    <xf numFmtId="0" fontId="79" fillId="0" borderId="0" xfId="75" applyNumberFormat="1" applyFont="1" applyAlignment="1">
      <alignment horizontal="center" vertical="center" shrinkToFit="1"/>
      <protection/>
    </xf>
    <xf numFmtId="0" fontId="13" fillId="0" borderId="37" xfId="60" applyFont="1" applyBorder="1" applyAlignment="1">
      <alignment horizontal="center" vertical="center"/>
      <protection/>
    </xf>
    <xf numFmtId="0" fontId="77" fillId="0" borderId="51" xfId="80" applyNumberFormat="1" applyFont="1" applyFill="1" applyBorder="1" applyAlignment="1">
      <alignment horizontal="left" vertical="center"/>
      <protection/>
    </xf>
    <xf numFmtId="0" fontId="12" fillId="0" borderId="0" xfId="77" applyFont="1" applyAlignment="1">
      <alignment horizontal="center"/>
      <protection/>
    </xf>
    <xf numFmtId="0" fontId="21" fillId="0" borderId="37" xfId="77" applyFont="1" applyBorder="1" applyAlignment="1">
      <alignment horizontal="center"/>
      <protection/>
    </xf>
    <xf numFmtId="0" fontId="109" fillId="0" borderId="50" xfId="80" applyNumberFormat="1" applyFont="1" applyBorder="1" applyAlignment="1">
      <alignment horizontal="left"/>
      <protection/>
    </xf>
    <xf numFmtId="0" fontId="5" fillId="34" borderId="0" xfId="80" applyNumberFormat="1" applyFont="1" applyFill="1" applyBorder="1" applyAlignment="1">
      <alignment horizontal="center" vertical="center"/>
      <protection/>
    </xf>
    <xf numFmtId="0" fontId="5" fillId="0" borderId="16" xfId="80" applyNumberFormat="1" applyFont="1" applyFill="1" applyBorder="1" applyAlignment="1">
      <alignment horizontal="center" vertical="center"/>
      <protection/>
    </xf>
    <xf numFmtId="0" fontId="5" fillId="0" borderId="31" xfId="80" applyNumberFormat="1" applyFont="1" applyFill="1" applyBorder="1" applyAlignment="1">
      <alignment horizontal="center" vertical="center"/>
      <protection/>
    </xf>
    <xf numFmtId="0" fontId="5" fillId="0" borderId="0" xfId="80" applyNumberFormat="1" applyFont="1" applyBorder="1" applyAlignment="1">
      <alignment horizontal="center" vertical="center"/>
      <protection/>
    </xf>
    <xf numFmtId="0" fontId="5" fillId="0" borderId="30" xfId="80" applyNumberFormat="1" applyFont="1" applyBorder="1" applyAlignment="1">
      <alignment horizontal="center" vertical="center"/>
      <protection/>
    </xf>
    <xf numFmtId="0" fontId="32" fillId="0" borderId="0" xfId="80" applyNumberFormat="1" applyFont="1" applyFill="1" applyAlignment="1">
      <alignment horizontal="center" vertical="center"/>
      <protection/>
    </xf>
    <xf numFmtId="0" fontId="5" fillId="0" borderId="0" xfId="80" applyNumberFormat="1" applyFont="1" applyFill="1" applyBorder="1" applyAlignment="1">
      <alignment horizontal="center" vertical="center"/>
      <protection/>
    </xf>
    <xf numFmtId="0" fontId="26" fillId="0" borderId="0" xfId="80" applyNumberFormat="1" applyFont="1" applyBorder="1" applyAlignment="1">
      <alignment horizontal="center"/>
      <protection/>
    </xf>
    <xf numFmtId="0" fontId="32" fillId="0" borderId="0" xfId="80" applyNumberFormat="1" applyFont="1" applyFill="1" applyBorder="1" applyAlignment="1">
      <alignment horizontal="center" vertical="center"/>
      <protection/>
    </xf>
    <xf numFmtId="0" fontId="12" fillId="0" borderId="0" xfId="78" applyFont="1" applyAlignment="1">
      <alignment horizontal="center" vertical="center"/>
      <protection/>
    </xf>
    <xf numFmtId="0" fontId="21" fillId="0" borderId="37" xfId="78" applyFont="1" applyBorder="1" applyAlignment="1">
      <alignment horizontal="right" vertical="center"/>
      <protection/>
    </xf>
    <xf numFmtId="0" fontId="5" fillId="34" borderId="0" xfId="67" applyNumberFormat="1" applyFont="1" applyFill="1" applyBorder="1" applyAlignment="1">
      <alignment horizontal="center" vertical="center"/>
      <protection/>
    </xf>
    <xf numFmtId="0" fontId="26" fillId="0" borderId="0" xfId="67" applyNumberFormat="1" applyFont="1" applyBorder="1" applyAlignment="1">
      <alignment horizontal="center" vertical="center"/>
      <protection/>
    </xf>
    <xf numFmtId="0" fontId="27" fillId="0" borderId="0" xfId="67" applyNumberFormat="1" applyFont="1" applyAlignment="1">
      <alignment horizontal="center" vertical="center"/>
      <protection/>
    </xf>
    <xf numFmtId="0" fontId="5" fillId="0" borderId="16" xfId="67" applyNumberFormat="1" applyFont="1" applyFill="1" applyBorder="1" applyAlignment="1">
      <alignment horizontal="center" vertical="center"/>
      <protection/>
    </xf>
    <xf numFmtId="0" fontId="5" fillId="0" borderId="31" xfId="67" applyNumberFormat="1" applyFont="1" applyFill="1" applyBorder="1" applyAlignment="1">
      <alignment horizontal="center" vertical="center"/>
      <protection/>
    </xf>
    <xf numFmtId="0" fontId="5" fillId="0" borderId="0" xfId="67" applyNumberFormat="1" applyFont="1" applyBorder="1" applyAlignment="1">
      <alignment horizontal="center" vertical="center"/>
      <protection/>
    </xf>
    <xf numFmtId="0" fontId="5" fillId="0" borderId="30" xfId="67" applyNumberFormat="1" applyFont="1" applyBorder="1" applyAlignment="1">
      <alignment horizontal="center" vertical="center"/>
      <protection/>
    </xf>
    <xf numFmtId="0" fontId="5" fillId="0" borderId="30" xfId="67" applyNumberFormat="1" applyFont="1" applyFill="1" applyBorder="1" applyAlignment="1">
      <alignment horizontal="center" vertical="center"/>
      <protection/>
    </xf>
    <xf numFmtId="0" fontId="32" fillId="0" borderId="0" xfId="67" applyNumberFormat="1" applyFont="1" applyFill="1" applyAlignment="1">
      <alignment horizontal="center" vertical="center"/>
      <protection/>
    </xf>
    <xf numFmtId="0" fontId="32" fillId="0" borderId="0" xfId="67" applyNumberFormat="1" applyFont="1" applyAlignment="1">
      <alignment horizontal="center" vertical="center"/>
      <protection/>
    </xf>
    <xf numFmtId="0" fontId="23" fillId="34" borderId="15" xfId="67" applyNumberFormat="1" applyFont="1" applyFill="1" applyBorder="1" applyAlignment="1">
      <alignment horizontal="left" vertical="center"/>
      <protection/>
    </xf>
    <xf numFmtId="0" fontId="23" fillId="34" borderId="14" xfId="67" applyNumberFormat="1" applyFont="1" applyFill="1" applyBorder="1" applyAlignment="1">
      <alignment horizontal="left" vertical="center"/>
      <protection/>
    </xf>
    <xf numFmtId="0" fontId="23" fillId="34" borderId="16" xfId="67" applyNumberFormat="1" applyFont="1" applyFill="1" applyBorder="1" applyAlignment="1">
      <alignment horizontal="left" vertical="center"/>
      <protection/>
    </xf>
    <xf numFmtId="0" fontId="23" fillId="34" borderId="31" xfId="67" applyNumberFormat="1" applyFont="1" applyFill="1" applyBorder="1" applyAlignment="1">
      <alignment horizontal="left" vertical="center"/>
      <protection/>
    </xf>
    <xf numFmtId="0" fontId="5" fillId="0" borderId="0" xfId="67" applyNumberFormat="1" applyFont="1" applyAlignment="1">
      <alignment horizontal="right" vertical="center"/>
      <protection/>
    </xf>
    <xf numFmtId="0" fontId="23" fillId="34" borderId="15" xfId="67" applyNumberFormat="1" applyFont="1" applyFill="1" applyBorder="1" applyAlignment="1">
      <alignment horizontal="center" vertical="center"/>
      <protection/>
    </xf>
    <xf numFmtId="0" fontId="23" fillId="34" borderId="14" xfId="67" applyNumberFormat="1" applyFont="1" applyFill="1" applyBorder="1" applyAlignment="1">
      <alignment horizontal="center" vertical="center"/>
      <protection/>
    </xf>
    <xf numFmtId="0" fontId="73" fillId="0" borderId="0" xfId="81" applyFont="1" applyAlignment="1">
      <alignment horizontal="center" vertical="center" wrapText="1" shrinkToFit="1"/>
      <protection/>
    </xf>
    <xf numFmtId="0" fontId="110" fillId="0" borderId="0" xfId="81" applyFont="1" applyAlignment="1">
      <alignment horizontal="center"/>
      <protection/>
    </xf>
    <xf numFmtId="20" fontId="41" fillId="0" borderId="52" xfId="81" applyNumberFormat="1" applyFont="1" applyBorder="1" applyAlignment="1">
      <alignment horizontal="center"/>
      <protection/>
    </xf>
    <xf numFmtId="20" fontId="41" fillId="0" borderId="53" xfId="81" applyNumberFormat="1" applyFont="1" applyBorder="1" applyAlignment="1">
      <alignment horizontal="center"/>
      <protection/>
    </xf>
    <xf numFmtId="0" fontId="85" fillId="0" borderId="20" xfId="81" applyFont="1" applyBorder="1" applyAlignment="1">
      <alignment horizontal="center"/>
      <protection/>
    </xf>
    <xf numFmtId="0" fontId="85" fillId="0" borderId="29" xfId="81" applyFont="1" applyBorder="1" applyAlignment="1">
      <alignment horizontal="center"/>
      <protection/>
    </xf>
    <xf numFmtId="0" fontId="85" fillId="0" borderId="15" xfId="81" applyFont="1" applyBorder="1" applyAlignment="1">
      <alignment horizontal="center"/>
      <protection/>
    </xf>
    <xf numFmtId="0" fontId="110" fillId="0" borderId="54" xfId="81" applyFont="1" applyBorder="1" applyAlignment="1">
      <alignment horizontal="center"/>
      <protection/>
    </xf>
    <xf numFmtId="0" fontId="110" fillId="0" borderId="0" xfId="81" applyFont="1" applyBorder="1" applyAlignment="1">
      <alignment horizontal="center"/>
      <protection/>
    </xf>
    <xf numFmtId="0" fontId="110" fillId="0" borderId="15" xfId="81" applyFont="1" applyBorder="1" applyAlignment="1">
      <alignment horizontal="center"/>
      <protection/>
    </xf>
    <xf numFmtId="0" fontId="110" fillId="0" borderId="55" xfId="81" applyFont="1" applyBorder="1" applyAlignment="1">
      <alignment horizontal="center"/>
      <protection/>
    </xf>
    <xf numFmtId="0" fontId="110" fillId="0" borderId="56" xfId="81" applyFont="1" applyBorder="1" applyAlignment="1">
      <alignment horizontal="center"/>
      <protection/>
    </xf>
    <xf numFmtId="0" fontId="110" fillId="0" borderId="57" xfId="81" applyFont="1" applyBorder="1" applyAlignment="1">
      <alignment horizontal="center"/>
      <protection/>
    </xf>
    <xf numFmtId="0" fontId="82" fillId="0" borderId="52" xfId="81" applyBorder="1" applyAlignment="1">
      <alignment horizontal="center" vertical="center"/>
      <protection/>
    </xf>
    <xf numFmtId="0" fontId="82" fillId="0" borderId="58" xfId="81" applyBorder="1" applyAlignment="1">
      <alignment horizontal="center" vertical="center"/>
      <protection/>
    </xf>
    <xf numFmtId="0" fontId="82" fillId="0" borderId="53" xfId="81" applyBorder="1" applyAlignment="1">
      <alignment horizontal="center" vertical="center"/>
      <protection/>
    </xf>
    <xf numFmtId="0" fontId="38" fillId="0" borderId="52" xfId="81" applyFont="1" applyBorder="1" applyAlignment="1">
      <alignment/>
      <protection/>
    </xf>
    <xf numFmtId="0" fontId="38" fillId="0" borderId="58" xfId="81" applyFont="1" applyBorder="1" applyAlignment="1">
      <alignment/>
      <protection/>
    </xf>
    <xf numFmtId="0" fontId="38" fillId="0" borderId="53" xfId="81" applyFont="1" applyBorder="1" applyAlignment="1">
      <alignment/>
      <protection/>
    </xf>
    <xf numFmtId="0" fontId="85" fillId="0" borderId="20" xfId="81" applyFont="1" applyBorder="1" applyAlignment="1">
      <alignment horizontal="center" vertical="center"/>
      <protection/>
    </xf>
    <xf numFmtId="0" fontId="124" fillId="38" borderId="0" xfId="81" applyFont="1" applyFill="1" applyAlignment="1">
      <alignment horizontal="center" vertical="center" wrapText="1" shrinkToFit="1"/>
      <protection/>
    </xf>
    <xf numFmtId="0" fontId="168" fillId="0" borderId="0" xfId="81" applyFont="1" applyAlignment="1">
      <alignment horizontal="center"/>
      <protection/>
    </xf>
    <xf numFmtId="20" fontId="38" fillId="0" borderId="52" xfId="81" applyNumberFormat="1" applyFont="1" applyBorder="1" applyAlignment="1">
      <alignment horizontal="center"/>
      <protection/>
    </xf>
    <xf numFmtId="20" fontId="38" fillId="0" borderId="53" xfId="81" applyNumberFormat="1" applyFont="1" applyBorder="1" applyAlignment="1">
      <alignment horizontal="center"/>
      <protection/>
    </xf>
    <xf numFmtId="0" fontId="82" fillId="0" borderId="15" xfId="81" applyBorder="1" applyAlignment="1">
      <alignment horizontal="center"/>
      <protection/>
    </xf>
    <xf numFmtId="0" fontId="82" fillId="0" borderId="55" xfId="81" applyBorder="1" applyAlignment="1">
      <alignment horizontal="center"/>
      <protection/>
    </xf>
    <xf numFmtId="0" fontId="82" fillId="0" borderId="0" xfId="81" applyFont="1" applyAlignment="1">
      <alignment horizontal="center"/>
      <protection/>
    </xf>
    <xf numFmtId="0" fontId="82" fillId="0" borderId="0" xfId="81" applyAlignment="1">
      <alignment horizontal="center"/>
      <protection/>
    </xf>
    <xf numFmtId="0" fontId="82" fillId="0" borderId="54" xfId="81" applyBorder="1" applyAlignment="1">
      <alignment horizontal="center"/>
      <protection/>
    </xf>
    <xf numFmtId="0" fontId="82" fillId="0" borderId="0" xfId="81" applyBorder="1" applyAlignment="1">
      <alignment horizontal="center"/>
      <protection/>
    </xf>
    <xf numFmtId="0" fontId="82" fillId="0" borderId="56" xfId="81" applyBorder="1" applyAlignment="1">
      <alignment horizontal="center"/>
      <protection/>
    </xf>
    <xf numFmtId="0" fontId="82" fillId="0" borderId="57" xfId="81" applyBorder="1" applyAlignment="1">
      <alignment horizontal="center"/>
      <protection/>
    </xf>
    <xf numFmtId="0" fontId="82" fillId="0" borderId="15" xfId="81" applyFont="1" applyBorder="1" applyAlignment="1">
      <alignment horizontal="center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Book1" xfId="34"/>
    <cellStyle name="Standard_MD MAIN DRAW AND QUALIFICATION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 2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11" xfId="58"/>
    <cellStyle name="Обычный 12" xfId="59"/>
    <cellStyle name="Обычный 2" xfId="60"/>
    <cellStyle name="Обычный 2 2" xfId="61"/>
    <cellStyle name="Обычный 2 3" xfId="62"/>
    <cellStyle name="Обычный 2_Команды зеленогорск" xfId="63"/>
    <cellStyle name="Обычный 3" xfId="64"/>
    <cellStyle name="Обычный 4" xfId="65"/>
    <cellStyle name="Обычный 4 2" xfId="66"/>
    <cellStyle name="Обычный 5" xfId="67"/>
    <cellStyle name="Обычный 6" xfId="68"/>
    <cellStyle name="Обычный 7" xfId="69"/>
    <cellStyle name="Обычный 8" xfId="70"/>
    <cellStyle name="Обычный 9" xfId="71"/>
    <cellStyle name="Обычный_1Команды" xfId="72"/>
    <cellStyle name="Обычный_2006_11_Татнефть-2006" xfId="73"/>
    <cellStyle name="Обычный_8 2-мин (лич)" xfId="74"/>
    <cellStyle name="Обычный_заготовка на 32" xfId="75"/>
    <cellStyle name="Обычный_Книга1" xfId="76"/>
    <cellStyle name="Обычный_Одиночные" xfId="77"/>
    <cellStyle name="Обычный_Одиночные 2" xfId="78"/>
    <cellStyle name="Обычный_Одиночные1" xfId="79"/>
    <cellStyle name="Обычный_Пары" xfId="80"/>
    <cellStyle name="Обычный_Подгр на 5 (Протокол+бегунки)" xfId="81"/>
    <cellStyle name="Followed Hyperlink" xfId="82"/>
    <cellStyle name="Плохой" xfId="83"/>
    <cellStyle name="Пояснение" xfId="84"/>
    <cellStyle name="Примечание" xfId="85"/>
    <cellStyle name="Примечание 2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Финансовый 2" xfId="92"/>
    <cellStyle name="Хороший" xfId="93"/>
    <cellStyle name="一般_forms_in_excel" xfId="94"/>
    <cellStyle name="千分位[0]_forms_in_excel" xfId="95"/>
    <cellStyle name="千分位_forms_in_excel" xfId="96"/>
    <cellStyle name="貨幣 [0]_forms_in_excel" xfId="97"/>
    <cellStyle name="貨幣_forms_in_excel" xfId="98"/>
    <cellStyle name="超連結_19980719_aksel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externalLink" Target="externalLinks/externalLink15.xml" /><Relationship Id="rId34" Type="http://schemas.openxmlformats.org/officeDocument/2006/relationships/externalLink" Target="externalLinks/externalLink16.xml" /><Relationship Id="rId35" Type="http://schemas.openxmlformats.org/officeDocument/2006/relationships/externalLink" Target="externalLinks/externalLink17.xml" /><Relationship Id="rId36" Type="http://schemas.openxmlformats.org/officeDocument/2006/relationships/externalLink" Target="externalLinks/externalLink18.xml" /><Relationship Id="rId37" Type="http://schemas.openxmlformats.org/officeDocument/2006/relationships/externalLink" Target="externalLinks/externalLink19.xml" /><Relationship Id="rId38" Type="http://schemas.openxmlformats.org/officeDocument/2006/relationships/externalLink" Target="externalLinks/externalLink20.xml" /><Relationship Id="rId39" Type="http://schemas.openxmlformats.org/officeDocument/2006/relationships/externalLink" Target="externalLinks/externalLink21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5</xdr:row>
      <xdr:rowOff>19050</xdr:rowOff>
    </xdr:from>
    <xdr:to>
      <xdr:col>5</xdr:col>
      <xdr:colOff>381000</xdr:colOff>
      <xdr:row>6</xdr:row>
      <xdr:rowOff>142875</xdr:rowOff>
    </xdr:to>
    <xdr:pic>
      <xdr:nvPicPr>
        <xdr:cNvPr id="1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1525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7</xdr:row>
      <xdr:rowOff>19050</xdr:rowOff>
    </xdr:from>
    <xdr:to>
      <xdr:col>8</xdr:col>
      <xdr:colOff>390525</xdr:colOff>
      <xdr:row>8</xdr:row>
      <xdr:rowOff>142875</xdr:rowOff>
    </xdr:to>
    <xdr:pic>
      <xdr:nvPicPr>
        <xdr:cNvPr id="2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4763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19050</xdr:rowOff>
    </xdr:from>
    <xdr:to>
      <xdr:col>11</xdr:col>
      <xdr:colOff>381000</xdr:colOff>
      <xdr:row>10</xdr:row>
      <xdr:rowOff>142875</xdr:rowOff>
    </xdr:to>
    <xdr:pic>
      <xdr:nvPicPr>
        <xdr:cNvPr id="3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8002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19050</xdr:rowOff>
    </xdr:from>
    <xdr:to>
      <xdr:col>14</xdr:col>
      <xdr:colOff>381000</xdr:colOff>
      <xdr:row>12</xdr:row>
      <xdr:rowOff>142875</xdr:rowOff>
    </xdr:to>
    <xdr:pic>
      <xdr:nvPicPr>
        <xdr:cNvPr id="4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21240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19050</xdr:rowOff>
    </xdr:from>
    <xdr:to>
      <xdr:col>5</xdr:col>
      <xdr:colOff>381000</xdr:colOff>
      <xdr:row>16</xdr:row>
      <xdr:rowOff>142875</xdr:rowOff>
    </xdr:to>
    <xdr:pic>
      <xdr:nvPicPr>
        <xdr:cNvPr id="5" name="Picture 6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8098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17</xdr:row>
      <xdr:rowOff>19050</xdr:rowOff>
    </xdr:from>
    <xdr:to>
      <xdr:col>8</xdr:col>
      <xdr:colOff>390525</xdr:colOff>
      <xdr:row>18</xdr:row>
      <xdr:rowOff>142875</xdr:rowOff>
    </xdr:to>
    <xdr:pic>
      <xdr:nvPicPr>
        <xdr:cNvPr id="6" name="Picture 7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1337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19</xdr:row>
      <xdr:rowOff>19050</xdr:rowOff>
    </xdr:from>
    <xdr:to>
      <xdr:col>11</xdr:col>
      <xdr:colOff>381000</xdr:colOff>
      <xdr:row>20</xdr:row>
      <xdr:rowOff>142875</xdr:rowOff>
    </xdr:to>
    <xdr:pic>
      <xdr:nvPicPr>
        <xdr:cNvPr id="7" name="Picture 8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34575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19050</xdr:rowOff>
    </xdr:from>
    <xdr:to>
      <xdr:col>14</xdr:col>
      <xdr:colOff>381000</xdr:colOff>
      <xdr:row>22</xdr:row>
      <xdr:rowOff>142875</xdr:rowOff>
    </xdr:to>
    <xdr:pic>
      <xdr:nvPicPr>
        <xdr:cNvPr id="8" name="Picture 9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37814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25</xdr:row>
      <xdr:rowOff>28575</xdr:rowOff>
    </xdr:from>
    <xdr:to>
      <xdr:col>5</xdr:col>
      <xdr:colOff>400050</xdr:colOff>
      <xdr:row>26</xdr:row>
      <xdr:rowOff>152400</xdr:rowOff>
    </xdr:to>
    <xdr:pic>
      <xdr:nvPicPr>
        <xdr:cNvPr id="9" name="Picture 1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44767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19050</xdr:rowOff>
    </xdr:from>
    <xdr:to>
      <xdr:col>8</xdr:col>
      <xdr:colOff>381000</xdr:colOff>
      <xdr:row>28</xdr:row>
      <xdr:rowOff>142875</xdr:rowOff>
    </xdr:to>
    <xdr:pic>
      <xdr:nvPicPr>
        <xdr:cNvPr id="10" name="Picture 1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47910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29</xdr:row>
      <xdr:rowOff>19050</xdr:rowOff>
    </xdr:from>
    <xdr:to>
      <xdr:col>11</xdr:col>
      <xdr:colOff>381000</xdr:colOff>
      <xdr:row>30</xdr:row>
      <xdr:rowOff>142875</xdr:rowOff>
    </xdr:to>
    <xdr:pic>
      <xdr:nvPicPr>
        <xdr:cNvPr id="11" name="Picture 1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51149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31</xdr:row>
      <xdr:rowOff>19050</xdr:rowOff>
    </xdr:from>
    <xdr:to>
      <xdr:col>14</xdr:col>
      <xdr:colOff>381000</xdr:colOff>
      <xdr:row>32</xdr:row>
      <xdr:rowOff>142875</xdr:rowOff>
    </xdr:to>
    <xdr:pic>
      <xdr:nvPicPr>
        <xdr:cNvPr id="12" name="Picture 1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54387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35</xdr:row>
      <xdr:rowOff>19050</xdr:rowOff>
    </xdr:from>
    <xdr:to>
      <xdr:col>5</xdr:col>
      <xdr:colOff>419100</xdr:colOff>
      <xdr:row>36</xdr:row>
      <xdr:rowOff>142875</xdr:rowOff>
    </xdr:to>
    <xdr:pic>
      <xdr:nvPicPr>
        <xdr:cNvPr id="13" name="Picture 18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61245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</xdr:row>
      <xdr:rowOff>19050</xdr:rowOff>
    </xdr:from>
    <xdr:to>
      <xdr:col>8</xdr:col>
      <xdr:colOff>381000</xdr:colOff>
      <xdr:row>38</xdr:row>
      <xdr:rowOff>142875</xdr:rowOff>
    </xdr:to>
    <xdr:pic>
      <xdr:nvPicPr>
        <xdr:cNvPr id="14" name="Picture 19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64484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39</xdr:row>
      <xdr:rowOff>19050</xdr:rowOff>
    </xdr:from>
    <xdr:to>
      <xdr:col>11</xdr:col>
      <xdr:colOff>381000</xdr:colOff>
      <xdr:row>40</xdr:row>
      <xdr:rowOff>142875</xdr:rowOff>
    </xdr:to>
    <xdr:pic>
      <xdr:nvPicPr>
        <xdr:cNvPr id="15" name="Picture 20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67722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41</xdr:row>
      <xdr:rowOff>19050</xdr:rowOff>
    </xdr:from>
    <xdr:to>
      <xdr:col>14</xdr:col>
      <xdr:colOff>381000</xdr:colOff>
      <xdr:row>42</xdr:row>
      <xdr:rowOff>142875</xdr:rowOff>
    </xdr:to>
    <xdr:pic>
      <xdr:nvPicPr>
        <xdr:cNvPr id="16" name="Picture 2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70961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</xdr:row>
      <xdr:rowOff>19050</xdr:rowOff>
    </xdr:from>
    <xdr:to>
      <xdr:col>5</xdr:col>
      <xdr:colOff>381000</xdr:colOff>
      <xdr:row>46</xdr:row>
      <xdr:rowOff>142875</xdr:rowOff>
    </xdr:to>
    <xdr:pic>
      <xdr:nvPicPr>
        <xdr:cNvPr id="17" name="Picture 2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77819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47</xdr:row>
      <xdr:rowOff>19050</xdr:rowOff>
    </xdr:from>
    <xdr:to>
      <xdr:col>8</xdr:col>
      <xdr:colOff>381000</xdr:colOff>
      <xdr:row>48</xdr:row>
      <xdr:rowOff>142875</xdr:rowOff>
    </xdr:to>
    <xdr:pic>
      <xdr:nvPicPr>
        <xdr:cNvPr id="18" name="Picture 2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81057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49</xdr:row>
      <xdr:rowOff>19050</xdr:rowOff>
    </xdr:from>
    <xdr:to>
      <xdr:col>11</xdr:col>
      <xdr:colOff>381000</xdr:colOff>
      <xdr:row>50</xdr:row>
      <xdr:rowOff>142875</xdr:rowOff>
    </xdr:to>
    <xdr:pic>
      <xdr:nvPicPr>
        <xdr:cNvPr id="19" name="Picture 2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4296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51</xdr:row>
      <xdr:rowOff>19050</xdr:rowOff>
    </xdr:from>
    <xdr:to>
      <xdr:col>14</xdr:col>
      <xdr:colOff>381000</xdr:colOff>
      <xdr:row>52</xdr:row>
      <xdr:rowOff>142875</xdr:rowOff>
    </xdr:to>
    <xdr:pic>
      <xdr:nvPicPr>
        <xdr:cNvPr id="20" name="Picture 26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87534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19050</xdr:rowOff>
    </xdr:from>
    <xdr:to>
      <xdr:col>5</xdr:col>
      <xdr:colOff>381000</xdr:colOff>
      <xdr:row>56</xdr:row>
      <xdr:rowOff>142875</xdr:rowOff>
    </xdr:to>
    <xdr:pic>
      <xdr:nvPicPr>
        <xdr:cNvPr id="21" name="Picture 28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94392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57</xdr:row>
      <xdr:rowOff>19050</xdr:rowOff>
    </xdr:from>
    <xdr:to>
      <xdr:col>8</xdr:col>
      <xdr:colOff>381000</xdr:colOff>
      <xdr:row>58</xdr:row>
      <xdr:rowOff>142875</xdr:rowOff>
    </xdr:to>
    <xdr:pic>
      <xdr:nvPicPr>
        <xdr:cNvPr id="22" name="Picture 29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7631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59</xdr:row>
      <xdr:rowOff>19050</xdr:rowOff>
    </xdr:from>
    <xdr:to>
      <xdr:col>11</xdr:col>
      <xdr:colOff>381000</xdr:colOff>
      <xdr:row>60</xdr:row>
      <xdr:rowOff>142875</xdr:rowOff>
    </xdr:to>
    <xdr:pic>
      <xdr:nvPicPr>
        <xdr:cNvPr id="23" name="Picture 30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00869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61</xdr:row>
      <xdr:rowOff>19050</xdr:rowOff>
    </xdr:from>
    <xdr:to>
      <xdr:col>14</xdr:col>
      <xdr:colOff>381000</xdr:colOff>
      <xdr:row>62</xdr:row>
      <xdr:rowOff>142875</xdr:rowOff>
    </xdr:to>
    <xdr:pic>
      <xdr:nvPicPr>
        <xdr:cNvPr id="24" name="Picture 3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04108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75</xdr:row>
      <xdr:rowOff>19050</xdr:rowOff>
    </xdr:from>
    <xdr:to>
      <xdr:col>5</xdr:col>
      <xdr:colOff>381000</xdr:colOff>
      <xdr:row>76</xdr:row>
      <xdr:rowOff>142875</xdr:rowOff>
    </xdr:to>
    <xdr:pic>
      <xdr:nvPicPr>
        <xdr:cNvPr id="25" name="Picture 3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27539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77</xdr:row>
      <xdr:rowOff>19050</xdr:rowOff>
    </xdr:from>
    <xdr:to>
      <xdr:col>8</xdr:col>
      <xdr:colOff>381000</xdr:colOff>
      <xdr:row>78</xdr:row>
      <xdr:rowOff>142875</xdr:rowOff>
    </xdr:to>
    <xdr:pic>
      <xdr:nvPicPr>
        <xdr:cNvPr id="26" name="Picture 3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30778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79</xdr:row>
      <xdr:rowOff>19050</xdr:rowOff>
    </xdr:from>
    <xdr:to>
      <xdr:col>11</xdr:col>
      <xdr:colOff>381000</xdr:colOff>
      <xdr:row>80</xdr:row>
      <xdr:rowOff>142875</xdr:rowOff>
    </xdr:to>
    <xdr:pic>
      <xdr:nvPicPr>
        <xdr:cNvPr id="27" name="Picture 3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34016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81</xdr:row>
      <xdr:rowOff>19050</xdr:rowOff>
    </xdr:from>
    <xdr:to>
      <xdr:col>14</xdr:col>
      <xdr:colOff>381000</xdr:colOff>
      <xdr:row>82</xdr:row>
      <xdr:rowOff>142875</xdr:rowOff>
    </xdr:to>
    <xdr:pic>
      <xdr:nvPicPr>
        <xdr:cNvPr id="28" name="Picture 36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37255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65</xdr:row>
      <xdr:rowOff>19050</xdr:rowOff>
    </xdr:from>
    <xdr:to>
      <xdr:col>5</xdr:col>
      <xdr:colOff>381000</xdr:colOff>
      <xdr:row>66</xdr:row>
      <xdr:rowOff>142875</xdr:rowOff>
    </xdr:to>
    <xdr:pic>
      <xdr:nvPicPr>
        <xdr:cNvPr id="29" name="Picture 39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10966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67</xdr:row>
      <xdr:rowOff>19050</xdr:rowOff>
    </xdr:from>
    <xdr:to>
      <xdr:col>8</xdr:col>
      <xdr:colOff>381000</xdr:colOff>
      <xdr:row>68</xdr:row>
      <xdr:rowOff>142875</xdr:rowOff>
    </xdr:to>
    <xdr:pic>
      <xdr:nvPicPr>
        <xdr:cNvPr id="30" name="Picture 40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14204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69</xdr:row>
      <xdr:rowOff>19050</xdr:rowOff>
    </xdr:from>
    <xdr:to>
      <xdr:col>11</xdr:col>
      <xdr:colOff>381000</xdr:colOff>
      <xdr:row>70</xdr:row>
      <xdr:rowOff>142875</xdr:rowOff>
    </xdr:to>
    <xdr:pic>
      <xdr:nvPicPr>
        <xdr:cNvPr id="31" name="Picture 4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17443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71</xdr:row>
      <xdr:rowOff>19050</xdr:rowOff>
    </xdr:from>
    <xdr:to>
      <xdr:col>14</xdr:col>
      <xdr:colOff>381000</xdr:colOff>
      <xdr:row>72</xdr:row>
      <xdr:rowOff>142875</xdr:rowOff>
    </xdr:to>
    <xdr:pic>
      <xdr:nvPicPr>
        <xdr:cNvPr id="32" name="Picture 4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20681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89</xdr:row>
      <xdr:rowOff>19050</xdr:rowOff>
    </xdr:from>
    <xdr:to>
      <xdr:col>5</xdr:col>
      <xdr:colOff>381000</xdr:colOff>
      <xdr:row>90</xdr:row>
      <xdr:rowOff>142875</xdr:rowOff>
    </xdr:to>
    <xdr:pic>
      <xdr:nvPicPr>
        <xdr:cNvPr id="33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50590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91</xdr:row>
      <xdr:rowOff>19050</xdr:rowOff>
    </xdr:from>
    <xdr:to>
      <xdr:col>8</xdr:col>
      <xdr:colOff>390525</xdr:colOff>
      <xdr:row>92</xdr:row>
      <xdr:rowOff>142875</xdr:rowOff>
    </xdr:to>
    <xdr:pic>
      <xdr:nvPicPr>
        <xdr:cNvPr id="34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53828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93</xdr:row>
      <xdr:rowOff>19050</xdr:rowOff>
    </xdr:from>
    <xdr:to>
      <xdr:col>11</xdr:col>
      <xdr:colOff>381000</xdr:colOff>
      <xdr:row>94</xdr:row>
      <xdr:rowOff>142875</xdr:rowOff>
    </xdr:to>
    <xdr:pic>
      <xdr:nvPicPr>
        <xdr:cNvPr id="35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57067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95</xdr:row>
      <xdr:rowOff>19050</xdr:rowOff>
    </xdr:from>
    <xdr:to>
      <xdr:col>14</xdr:col>
      <xdr:colOff>381000</xdr:colOff>
      <xdr:row>96</xdr:row>
      <xdr:rowOff>142875</xdr:rowOff>
    </xdr:to>
    <xdr:pic>
      <xdr:nvPicPr>
        <xdr:cNvPr id="36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60305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99</xdr:row>
      <xdr:rowOff>19050</xdr:rowOff>
    </xdr:from>
    <xdr:to>
      <xdr:col>5</xdr:col>
      <xdr:colOff>381000</xdr:colOff>
      <xdr:row>100</xdr:row>
      <xdr:rowOff>142875</xdr:rowOff>
    </xdr:to>
    <xdr:pic>
      <xdr:nvPicPr>
        <xdr:cNvPr id="37" name="Picture 6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67163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101</xdr:row>
      <xdr:rowOff>19050</xdr:rowOff>
    </xdr:from>
    <xdr:to>
      <xdr:col>8</xdr:col>
      <xdr:colOff>390525</xdr:colOff>
      <xdr:row>102</xdr:row>
      <xdr:rowOff>142875</xdr:rowOff>
    </xdr:to>
    <xdr:pic>
      <xdr:nvPicPr>
        <xdr:cNvPr id="38" name="Picture 7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0402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103</xdr:row>
      <xdr:rowOff>19050</xdr:rowOff>
    </xdr:from>
    <xdr:to>
      <xdr:col>11</xdr:col>
      <xdr:colOff>381000</xdr:colOff>
      <xdr:row>104</xdr:row>
      <xdr:rowOff>142875</xdr:rowOff>
    </xdr:to>
    <xdr:pic>
      <xdr:nvPicPr>
        <xdr:cNvPr id="39" name="Picture 8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73640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19050</xdr:rowOff>
    </xdr:from>
    <xdr:to>
      <xdr:col>14</xdr:col>
      <xdr:colOff>381000</xdr:colOff>
      <xdr:row>106</xdr:row>
      <xdr:rowOff>142875</xdr:rowOff>
    </xdr:to>
    <xdr:pic>
      <xdr:nvPicPr>
        <xdr:cNvPr id="40" name="Picture 9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76879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109</xdr:row>
      <xdr:rowOff>19050</xdr:rowOff>
    </xdr:from>
    <xdr:to>
      <xdr:col>5</xdr:col>
      <xdr:colOff>381000</xdr:colOff>
      <xdr:row>110</xdr:row>
      <xdr:rowOff>142875</xdr:rowOff>
    </xdr:to>
    <xdr:pic>
      <xdr:nvPicPr>
        <xdr:cNvPr id="41" name="Picture 1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83737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111</xdr:row>
      <xdr:rowOff>19050</xdr:rowOff>
    </xdr:from>
    <xdr:to>
      <xdr:col>8</xdr:col>
      <xdr:colOff>381000</xdr:colOff>
      <xdr:row>112</xdr:row>
      <xdr:rowOff>142875</xdr:rowOff>
    </xdr:to>
    <xdr:pic>
      <xdr:nvPicPr>
        <xdr:cNvPr id="42" name="Picture 1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86975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113</xdr:row>
      <xdr:rowOff>19050</xdr:rowOff>
    </xdr:from>
    <xdr:to>
      <xdr:col>11</xdr:col>
      <xdr:colOff>381000</xdr:colOff>
      <xdr:row>114</xdr:row>
      <xdr:rowOff>142875</xdr:rowOff>
    </xdr:to>
    <xdr:pic>
      <xdr:nvPicPr>
        <xdr:cNvPr id="43" name="Picture 1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90214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19050</xdr:rowOff>
    </xdr:from>
    <xdr:to>
      <xdr:col>14</xdr:col>
      <xdr:colOff>381000</xdr:colOff>
      <xdr:row>116</xdr:row>
      <xdr:rowOff>142875</xdr:rowOff>
    </xdr:to>
    <xdr:pic>
      <xdr:nvPicPr>
        <xdr:cNvPr id="44" name="Picture 1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93452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119</xdr:row>
      <xdr:rowOff>19050</xdr:rowOff>
    </xdr:from>
    <xdr:to>
      <xdr:col>5</xdr:col>
      <xdr:colOff>381000</xdr:colOff>
      <xdr:row>120</xdr:row>
      <xdr:rowOff>142875</xdr:rowOff>
    </xdr:to>
    <xdr:pic>
      <xdr:nvPicPr>
        <xdr:cNvPr id="45" name="Picture 18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00310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121</xdr:row>
      <xdr:rowOff>19050</xdr:rowOff>
    </xdr:from>
    <xdr:to>
      <xdr:col>8</xdr:col>
      <xdr:colOff>381000</xdr:colOff>
      <xdr:row>122</xdr:row>
      <xdr:rowOff>142875</xdr:rowOff>
    </xdr:to>
    <xdr:pic>
      <xdr:nvPicPr>
        <xdr:cNvPr id="46" name="Picture 19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03549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123</xdr:row>
      <xdr:rowOff>19050</xdr:rowOff>
    </xdr:from>
    <xdr:to>
      <xdr:col>11</xdr:col>
      <xdr:colOff>381000</xdr:colOff>
      <xdr:row>124</xdr:row>
      <xdr:rowOff>142875</xdr:rowOff>
    </xdr:to>
    <xdr:pic>
      <xdr:nvPicPr>
        <xdr:cNvPr id="47" name="Picture 20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06787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125</xdr:row>
      <xdr:rowOff>19050</xdr:rowOff>
    </xdr:from>
    <xdr:to>
      <xdr:col>14</xdr:col>
      <xdr:colOff>381000</xdr:colOff>
      <xdr:row>126</xdr:row>
      <xdr:rowOff>142875</xdr:rowOff>
    </xdr:to>
    <xdr:pic>
      <xdr:nvPicPr>
        <xdr:cNvPr id="48" name="Picture 2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210026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129</xdr:row>
      <xdr:rowOff>9525</xdr:rowOff>
    </xdr:from>
    <xdr:to>
      <xdr:col>5</xdr:col>
      <xdr:colOff>400050</xdr:colOff>
      <xdr:row>130</xdr:row>
      <xdr:rowOff>133350</xdr:rowOff>
    </xdr:to>
    <xdr:pic>
      <xdr:nvPicPr>
        <xdr:cNvPr id="49" name="Picture 2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2167890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131</xdr:row>
      <xdr:rowOff>19050</xdr:rowOff>
    </xdr:from>
    <xdr:to>
      <xdr:col>8</xdr:col>
      <xdr:colOff>381000</xdr:colOff>
      <xdr:row>132</xdr:row>
      <xdr:rowOff>142875</xdr:rowOff>
    </xdr:to>
    <xdr:pic>
      <xdr:nvPicPr>
        <xdr:cNvPr id="50" name="Picture 2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20122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133</xdr:row>
      <xdr:rowOff>19050</xdr:rowOff>
    </xdr:from>
    <xdr:to>
      <xdr:col>11</xdr:col>
      <xdr:colOff>381000</xdr:colOff>
      <xdr:row>134</xdr:row>
      <xdr:rowOff>142875</xdr:rowOff>
    </xdr:to>
    <xdr:pic>
      <xdr:nvPicPr>
        <xdr:cNvPr id="51" name="Picture 2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23361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135</xdr:row>
      <xdr:rowOff>19050</xdr:rowOff>
    </xdr:from>
    <xdr:to>
      <xdr:col>14</xdr:col>
      <xdr:colOff>381000</xdr:colOff>
      <xdr:row>136</xdr:row>
      <xdr:rowOff>142875</xdr:rowOff>
    </xdr:to>
    <xdr:pic>
      <xdr:nvPicPr>
        <xdr:cNvPr id="52" name="Picture 26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226599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139</xdr:row>
      <xdr:rowOff>19050</xdr:rowOff>
    </xdr:from>
    <xdr:to>
      <xdr:col>5</xdr:col>
      <xdr:colOff>381000</xdr:colOff>
      <xdr:row>140</xdr:row>
      <xdr:rowOff>142875</xdr:rowOff>
    </xdr:to>
    <xdr:pic>
      <xdr:nvPicPr>
        <xdr:cNvPr id="53" name="Picture 28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33457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19050</xdr:rowOff>
    </xdr:from>
    <xdr:to>
      <xdr:col>8</xdr:col>
      <xdr:colOff>381000</xdr:colOff>
      <xdr:row>142</xdr:row>
      <xdr:rowOff>142875</xdr:rowOff>
    </xdr:to>
    <xdr:pic>
      <xdr:nvPicPr>
        <xdr:cNvPr id="54" name="Picture 29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36696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143</xdr:row>
      <xdr:rowOff>19050</xdr:rowOff>
    </xdr:from>
    <xdr:to>
      <xdr:col>11</xdr:col>
      <xdr:colOff>381000</xdr:colOff>
      <xdr:row>144</xdr:row>
      <xdr:rowOff>142875</xdr:rowOff>
    </xdr:to>
    <xdr:pic>
      <xdr:nvPicPr>
        <xdr:cNvPr id="55" name="Picture 30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39934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145</xdr:row>
      <xdr:rowOff>19050</xdr:rowOff>
    </xdr:from>
    <xdr:to>
      <xdr:col>14</xdr:col>
      <xdr:colOff>381000</xdr:colOff>
      <xdr:row>146</xdr:row>
      <xdr:rowOff>142875</xdr:rowOff>
    </xdr:to>
    <xdr:pic>
      <xdr:nvPicPr>
        <xdr:cNvPr id="56" name="Picture 3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243173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159</xdr:row>
      <xdr:rowOff>19050</xdr:rowOff>
    </xdr:from>
    <xdr:to>
      <xdr:col>5</xdr:col>
      <xdr:colOff>381000</xdr:colOff>
      <xdr:row>160</xdr:row>
      <xdr:rowOff>142875</xdr:rowOff>
    </xdr:to>
    <xdr:pic>
      <xdr:nvPicPr>
        <xdr:cNvPr id="57" name="Picture 3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66604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161</xdr:row>
      <xdr:rowOff>19050</xdr:rowOff>
    </xdr:from>
    <xdr:to>
      <xdr:col>8</xdr:col>
      <xdr:colOff>381000</xdr:colOff>
      <xdr:row>162</xdr:row>
      <xdr:rowOff>142875</xdr:rowOff>
    </xdr:to>
    <xdr:pic>
      <xdr:nvPicPr>
        <xdr:cNvPr id="58" name="Picture 3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69843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163</xdr:row>
      <xdr:rowOff>19050</xdr:rowOff>
    </xdr:from>
    <xdr:to>
      <xdr:col>11</xdr:col>
      <xdr:colOff>381000</xdr:colOff>
      <xdr:row>164</xdr:row>
      <xdr:rowOff>142875</xdr:rowOff>
    </xdr:to>
    <xdr:pic>
      <xdr:nvPicPr>
        <xdr:cNvPr id="59" name="Picture 3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73081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165</xdr:row>
      <xdr:rowOff>19050</xdr:rowOff>
    </xdr:from>
    <xdr:to>
      <xdr:col>14</xdr:col>
      <xdr:colOff>381000</xdr:colOff>
      <xdr:row>166</xdr:row>
      <xdr:rowOff>142875</xdr:rowOff>
    </xdr:to>
    <xdr:pic>
      <xdr:nvPicPr>
        <xdr:cNvPr id="60" name="Picture 36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276320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149</xdr:row>
      <xdr:rowOff>19050</xdr:rowOff>
    </xdr:from>
    <xdr:to>
      <xdr:col>5</xdr:col>
      <xdr:colOff>381000</xdr:colOff>
      <xdr:row>150</xdr:row>
      <xdr:rowOff>142875</xdr:rowOff>
    </xdr:to>
    <xdr:pic>
      <xdr:nvPicPr>
        <xdr:cNvPr id="61" name="Picture 39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50031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151</xdr:row>
      <xdr:rowOff>19050</xdr:rowOff>
    </xdr:from>
    <xdr:to>
      <xdr:col>8</xdr:col>
      <xdr:colOff>381000</xdr:colOff>
      <xdr:row>152</xdr:row>
      <xdr:rowOff>142875</xdr:rowOff>
    </xdr:to>
    <xdr:pic>
      <xdr:nvPicPr>
        <xdr:cNvPr id="62" name="Picture 40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53269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153</xdr:row>
      <xdr:rowOff>19050</xdr:rowOff>
    </xdr:from>
    <xdr:to>
      <xdr:col>11</xdr:col>
      <xdr:colOff>381000</xdr:colOff>
      <xdr:row>154</xdr:row>
      <xdr:rowOff>142875</xdr:rowOff>
    </xdr:to>
    <xdr:pic>
      <xdr:nvPicPr>
        <xdr:cNvPr id="63" name="Picture 4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56508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155</xdr:row>
      <xdr:rowOff>19050</xdr:rowOff>
    </xdr:from>
    <xdr:to>
      <xdr:col>14</xdr:col>
      <xdr:colOff>381000</xdr:colOff>
      <xdr:row>156</xdr:row>
      <xdr:rowOff>142875</xdr:rowOff>
    </xdr:to>
    <xdr:pic>
      <xdr:nvPicPr>
        <xdr:cNvPr id="64" name="Picture 4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259746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173</xdr:row>
      <xdr:rowOff>19050</xdr:rowOff>
    </xdr:from>
    <xdr:to>
      <xdr:col>5</xdr:col>
      <xdr:colOff>381000</xdr:colOff>
      <xdr:row>174</xdr:row>
      <xdr:rowOff>142875</xdr:rowOff>
    </xdr:to>
    <xdr:pic>
      <xdr:nvPicPr>
        <xdr:cNvPr id="65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89655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175</xdr:row>
      <xdr:rowOff>19050</xdr:rowOff>
    </xdr:from>
    <xdr:to>
      <xdr:col>8</xdr:col>
      <xdr:colOff>390525</xdr:colOff>
      <xdr:row>176</xdr:row>
      <xdr:rowOff>142875</xdr:rowOff>
    </xdr:to>
    <xdr:pic>
      <xdr:nvPicPr>
        <xdr:cNvPr id="66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92893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177</xdr:row>
      <xdr:rowOff>19050</xdr:rowOff>
    </xdr:from>
    <xdr:to>
      <xdr:col>11</xdr:col>
      <xdr:colOff>381000</xdr:colOff>
      <xdr:row>178</xdr:row>
      <xdr:rowOff>142875</xdr:rowOff>
    </xdr:to>
    <xdr:pic>
      <xdr:nvPicPr>
        <xdr:cNvPr id="67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96132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179</xdr:row>
      <xdr:rowOff>19050</xdr:rowOff>
    </xdr:from>
    <xdr:to>
      <xdr:col>14</xdr:col>
      <xdr:colOff>381000</xdr:colOff>
      <xdr:row>180</xdr:row>
      <xdr:rowOff>142875</xdr:rowOff>
    </xdr:to>
    <xdr:pic>
      <xdr:nvPicPr>
        <xdr:cNvPr id="68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299370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183</xdr:row>
      <xdr:rowOff>19050</xdr:rowOff>
    </xdr:from>
    <xdr:to>
      <xdr:col>5</xdr:col>
      <xdr:colOff>381000</xdr:colOff>
      <xdr:row>184</xdr:row>
      <xdr:rowOff>142875</xdr:rowOff>
    </xdr:to>
    <xdr:pic>
      <xdr:nvPicPr>
        <xdr:cNvPr id="69" name="Picture 6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306228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185</xdr:row>
      <xdr:rowOff>19050</xdr:rowOff>
    </xdr:from>
    <xdr:to>
      <xdr:col>8</xdr:col>
      <xdr:colOff>390525</xdr:colOff>
      <xdr:row>186</xdr:row>
      <xdr:rowOff>142875</xdr:rowOff>
    </xdr:to>
    <xdr:pic>
      <xdr:nvPicPr>
        <xdr:cNvPr id="70" name="Picture 7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09467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187</xdr:row>
      <xdr:rowOff>19050</xdr:rowOff>
    </xdr:from>
    <xdr:to>
      <xdr:col>11</xdr:col>
      <xdr:colOff>381000</xdr:colOff>
      <xdr:row>188</xdr:row>
      <xdr:rowOff>142875</xdr:rowOff>
    </xdr:to>
    <xdr:pic>
      <xdr:nvPicPr>
        <xdr:cNvPr id="71" name="Picture 8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312705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189</xdr:row>
      <xdr:rowOff>19050</xdr:rowOff>
    </xdr:from>
    <xdr:to>
      <xdr:col>14</xdr:col>
      <xdr:colOff>381000</xdr:colOff>
      <xdr:row>190</xdr:row>
      <xdr:rowOff>142875</xdr:rowOff>
    </xdr:to>
    <xdr:pic>
      <xdr:nvPicPr>
        <xdr:cNvPr id="72" name="Picture 9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315944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193</xdr:row>
      <xdr:rowOff>19050</xdr:rowOff>
    </xdr:from>
    <xdr:to>
      <xdr:col>5</xdr:col>
      <xdr:colOff>381000</xdr:colOff>
      <xdr:row>194</xdr:row>
      <xdr:rowOff>142875</xdr:rowOff>
    </xdr:to>
    <xdr:pic>
      <xdr:nvPicPr>
        <xdr:cNvPr id="73" name="Picture 1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322802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195</xdr:row>
      <xdr:rowOff>19050</xdr:rowOff>
    </xdr:from>
    <xdr:to>
      <xdr:col>8</xdr:col>
      <xdr:colOff>381000</xdr:colOff>
      <xdr:row>196</xdr:row>
      <xdr:rowOff>142875</xdr:rowOff>
    </xdr:to>
    <xdr:pic>
      <xdr:nvPicPr>
        <xdr:cNvPr id="74" name="Picture 1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326040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197</xdr:row>
      <xdr:rowOff>19050</xdr:rowOff>
    </xdr:from>
    <xdr:to>
      <xdr:col>11</xdr:col>
      <xdr:colOff>381000</xdr:colOff>
      <xdr:row>198</xdr:row>
      <xdr:rowOff>142875</xdr:rowOff>
    </xdr:to>
    <xdr:pic>
      <xdr:nvPicPr>
        <xdr:cNvPr id="75" name="Picture 1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329279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199</xdr:row>
      <xdr:rowOff>19050</xdr:rowOff>
    </xdr:from>
    <xdr:to>
      <xdr:col>14</xdr:col>
      <xdr:colOff>381000</xdr:colOff>
      <xdr:row>200</xdr:row>
      <xdr:rowOff>142875</xdr:rowOff>
    </xdr:to>
    <xdr:pic>
      <xdr:nvPicPr>
        <xdr:cNvPr id="76" name="Picture 1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332517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203</xdr:row>
      <xdr:rowOff>19050</xdr:rowOff>
    </xdr:from>
    <xdr:to>
      <xdr:col>5</xdr:col>
      <xdr:colOff>381000</xdr:colOff>
      <xdr:row>204</xdr:row>
      <xdr:rowOff>142875</xdr:rowOff>
    </xdr:to>
    <xdr:pic>
      <xdr:nvPicPr>
        <xdr:cNvPr id="77" name="Picture 18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339375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19050</xdr:rowOff>
    </xdr:from>
    <xdr:to>
      <xdr:col>8</xdr:col>
      <xdr:colOff>381000</xdr:colOff>
      <xdr:row>206</xdr:row>
      <xdr:rowOff>142875</xdr:rowOff>
    </xdr:to>
    <xdr:pic>
      <xdr:nvPicPr>
        <xdr:cNvPr id="78" name="Picture 19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342614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207</xdr:row>
      <xdr:rowOff>19050</xdr:rowOff>
    </xdr:from>
    <xdr:to>
      <xdr:col>11</xdr:col>
      <xdr:colOff>381000</xdr:colOff>
      <xdr:row>208</xdr:row>
      <xdr:rowOff>142875</xdr:rowOff>
    </xdr:to>
    <xdr:pic>
      <xdr:nvPicPr>
        <xdr:cNvPr id="79" name="Picture 20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345852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209</xdr:row>
      <xdr:rowOff>19050</xdr:rowOff>
    </xdr:from>
    <xdr:to>
      <xdr:col>14</xdr:col>
      <xdr:colOff>381000</xdr:colOff>
      <xdr:row>210</xdr:row>
      <xdr:rowOff>142875</xdr:rowOff>
    </xdr:to>
    <xdr:pic>
      <xdr:nvPicPr>
        <xdr:cNvPr id="80" name="Picture 2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349091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213</xdr:row>
      <xdr:rowOff>19050</xdr:rowOff>
    </xdr:from>
    <xdr:to>
      <xdr:col>5</xdr:col>
      <xdr:colOff>381000</xdr:colOff>
      <xdr:row>214</xdr:row>
      <xdr:rowOff>142875</xdr:rowOff>
    </xdr:to>
    <xdr:pic>
      <xdr:nvPicPr>
        <xdr:cNvPr id="81" name="Picture 2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355949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215</xdr:row>
      <xdr:rowOff>19050</xdr:rowOff>
    </xdr:from>
    <xdr:to>
      <xdr:col>8</xdr:col>
      <xdr:colOff>381000</xdr:colOff>
      <xdr:row>216</xdr:row>
      <xdr:rowOff>142875</xdr:rowOff>
    </xdr:to>
    <xdr:pic>
      <xdr:nvPicPr>
        <xdr:cNvPr id="82" name="Picture 2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359187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217</xdr:row>
      <xdr:rowOff>19050</xdr:rowOff>
    </xdr:from>
    <xdr:to>
      <xdr:col>11</xdr:col>
      <xdr:colOff>381000</xdr:colOff>
      <xdr:row>218</xdr:row>
      <xdr:rowOff>142875</xdr:rowOff>
    </xdr:to>
    <xdr:pic>
      <xdr:nvPicPr>
        <xdr:cNvPr id="83" name="Picture 2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362426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219</xdr:row>
      <xdr:rowOff>19050</xdr:rowOff>
    </xdr:from>
    <xdr:to>
      <xdr:col>14</xdr:col>
      <xdr:colOff>381000</xdr:colOff>
      <xdr:row>220</xdr:row>
      <xdr:rowOff>142875</xdr:rowOff>
    </xdr:to>
    <xdr:pic>
      <xdr:nvPicPr>
        <xdr:cNvPr id="84" name="Picture 26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365664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223</xdr:row>
      <xdr:rowOff>19050</xdr:rowOff>
    </xdr:from>
    <xdr:to>
      <xdr:col>5</xdr:col>
      <xdr:colOff>381000</xdr:colOff>
      <xdr:row>224</xdr:row>
      <xdr:rowOff>142875</xdr:rowOff>
    </xdr:to>
    <xdr:pic>
      <xdr:nvPicPr>
        <xdr:cNvPr id="85" name="Picture 28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372522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225</xdr:row>
      <xdr:rowOff>19050</xdr:rowOff>
    </xdr:from>
    <xdr:to>
      <xdr:col>8</xdr:col>
      <xdr:colOff>381000</xdr:colOff>
      <xdr:row>226</xdr:row>
      <xdr:rowOff>142875</xdr:rowOff>
    </xdr:to>
    <xdr:pic>
      <xdr:nvPicPr>
        <xdr:cNvPr id="86" name="Picture 29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375761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227</xdr:row>
      <xdr:rowOff>19050</xdr:rowOff>
    </xdr:from>
    <xdr:to>
      <xdr:col>11</xdr:col>
      <xdr:colOff>381000</xdr:colOff>
      <xdr:row>228</xdr:row>
      <xdr:rowOff>142875</xdr:rowOff>
    </xdr:to>
    <xdr:pic>
      <xdr:nvPicPr>
        <xdr:cNvPr id="87" name="Picture 30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378999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229</xdr:row>
      <xdr:rowOff>19050</xdr:rowOff>
    </xdr:from>
    <xdr:to>
      <xdr:col>14</xdr:col>
      <xdr:colOff>381000</xdr:colOff>
      <xdr:row>230</xdr:row>
      <xdr:rowOff>142875</xdr:rowOff>
    </xdr:to>
    <xdr:pic>
      <xdr:nvPicPr>
        <xdr:cNvPr id="88" name="Picture 3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382238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243</xdr:row>
      <xdr:rowOff>19050</xdr:rowOff>
    </xdr:from>
    <xdr:to>
      <xdr:col>5</xdr:col>
      <xdr:colOff>381000</xdr:colOff>
      <xdr:row>244</xdr:row>
      <xdr:rowOff>142875</xdr:rowOff>
    </xdr:to>
    <xdr:pic>
      <xdr:nvPicPr>
        <xdr:cNvPr id="89" name="Picture 3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405669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245</xdr:row>
      <xdr:rowOff>19050</xdr:rowOff>
    </xdr:from>
    <xdr:to>
      <xdr:col>8</xdr:col>
      <xdr:colOff>381000</xdr:colOff>
      <xdr:row>246</xdr:row>
      <xdr:rowOff>142875</xdr:rowOff>
    </xdr:to>
    <xdr:pic>
      <xdr:nvPicPr>
        <xdr:cNvPr id="90" name="Picture 3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408908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247</xdr:row>
      <xdr:rowOff>19050</xdr:rowOff>
    </xdr:from>
    <xdr:to>
      <xdr:col>11</xdr:col>
      <xdr:colOff>381000</xdr:colOff>
      <xdr:row>248</xdr:row>
      <xdr:rowOff>142875</xdr:rowOff>
    </xdr:to>
    <xdr:pic>
      <xdr:nvPicPr>
        <xdr:cNvPr id="91" name="Picture 3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412146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249</xdr:row>
      <xdr:rowOff>19050</xdr:rowOff>
    </xdr:from>
    <xdr:to>
      <xdr:col>14</xdr:col>
      <xdr:colOff>381000</xdr:colOff>
      <xdr:row>250</xdr:row>
      <xdr:rowOff>142875</xdr:rowOff>
    </xdr:to>
    <xdr:pic>
      <xdr:nvPicPr>
        <xdr:cNvPr id="92" name="Picture 36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415385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233</xdr:row>
      <xdr:rowOff>19050</xdr:rowOff>
    </xdr:from>
    <xdr:to>
      <xdr:col>5</xdr:col>
      <xdr:colOff>381000</xdr:colOff>
      <xdr:row>234</xdr:row>
      <xdr:rowOff>142875</xdr:rowOff>
    </xdr:to>
    <xdr:pic>
      <xdr:nvPicPr>
        <xdr:cNvPr id="93" name="Picture 39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389096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235</xdr:row>
      <xdr:rowOff>19050</xdr:rowOff>
    </xdr:from>
    <xdr:to>
      <xdr:col>8</xdr:col>
      <xdr:colOff>381000</xdr:colOff>
      <xdr:row>236</xdr:row>
      <xdr:rowOff>142875</xdr:rowOff>
    </xdr:to>
    <xdr:pic>
      <xdr:nvPicPr>
        <xdr:cNvPr id="94" name="Picture 40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392334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237</xdr:row>
      <xdr:rowOff>19050</xdr:rowOff>
    </xdr:from>
    <xdr:to>
      <xdr:col>11</xdr:col>
      <xdr:colOff>381000</xdr:colOff>
      <xdr:row>238</xdr:row>
      <xdr:rowOff>142875</xdr:rowOff>
    </xdr:to>
    <xdr:pic>
      <xdr:nvPicPr>
        <xdr:cNvPr id="95" name="Picture 4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395573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239</xdr:row>
      <xdr:rowOff>19050</xdr:rowOff>
    </xdr:from>
    <xdr:to>
      <xdr:col>14</xdr:col>
      <xdr:colOff>381000</xdr:colOff>
      <xdr:row>240</xdr:row>
      <xdr:rowOff>142875</xdr:rowOff>
    </xdr:to>
    <xdr:pic>
      <xdr:nvPicPr>
        <xdr:cNvPr id="96" name="Picture 4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398811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257</xdr:row>
      <xdr:rowOff>19050</xdr:rowOff>
    </xdr:from>
    <xdr:to>
      <xdr:col>5</xdr:col>
      <xdr:colOff>381000</xdr:colOff>
      <xdr:row>258</xdr:row>
      <xdr:rowOff>142875</xdr:rowOff>
    </xdr:to>
    <xdr:pic>
      <xdr:nvPicPr>
        <xdr:cNvPr id="97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428720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259</xdr:row>
      <xdr:rowOff>19050</xdr:rowOff>
    </xdr:from>
    <xdr:to>
      <xdr:col>8</xdr:col>
      <xdr:colOff>390525</xdr:colOff>
      <xdr:row>260</xdr:row>
      <xdr:rowOff>142875</xdr:rowOff>
    </xdr:to>
    <xdr:pic>
      <xdr:nvPicPr>
        <xdr:cNvPr id="98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31958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261</xdr:row>
      <xdr:rowOff>19050</xdr:rowOff>
    </xdr:from>
    <xdr:to>
      <xdr:col>11</xdr:col>
      <xdr:colOff>381000</xdr:colOff>
      <xdr:row>262</xdr:row>
      <xdr:rowOff>142875</xdr:rowOff>
    </xdr:to>
    <xdr:pic>
      <xdr:nvPicPr>
        <xdr:cNvPr id="99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435197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263</xdr:row>
      <xdr:rowOff>19050</xdr:rowOff>
    </xdr:from>
    <xdr:to>
      <xdr:col>14</xdr:col>
      <xdr:colOff>381000</xdr:colOff>
      <xdr:row>264</xdr:row>
      <xdr:rowOff>142875</xdr:rowOff>
    </xdr:to>
    <xdr:pic>
      <xdr:nvPicPr>
        <xdr:cNvPr id="100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438435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267</xdr:row>
      <xdr:rowOff>19050</xdr:rowOff>
    </xdr:from>
    <xdr:to>
      <xdr:col>5</xdr:col>
      <xdr:colOff>381000</xdr:colOff>
      <xdr:row>268</xdr:row>
      <xdr:rowOff>142875</xdr:rowOff>
    </xdr:to>
    <xdr:pic>
      <xdr:nvPicPr>
        <xdr:cNvPr id="101" name="Picture 6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445293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269</xdr:row>
      <xdr:rowOff>19050</xdr:rowOff>
    </xdr:from>
    <xdr:to>
      <xdr:col>8</xdr:col>
      <xdr:colOff>390525</xdr:colOff>
      <xdr:row>270</xdr:row>
      <xdr:rowOff>142875</xdr:rowOff>
    </xdr:to>
    <xdr:pic>
      <xdr:nvPicPr>
        <xdr:cNvPr id="102" name="Picture 7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48532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271</xdr:row>
      <xdr:rowOff>19050</xdr:rowOff>
    </xdr:from>
    <xdr:to>
      <xdr:col>11</xdr:col>
      <xdr:colOff>381000</xdr:colOff>
      <xdr:row>272</xdr:row>
      <xdr:rowOff>142875</xdr:rowOff>
    </xdr:to>
    <xdr:pic>
      <xdr:nvPicPr>
        <xdr:cNvPr id="103" name="Picture 8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451770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273</xdr:row>
      <xdr:rowOff>19050</xdr:rowOff>
    </xdr:from>
    <xdr:to>
      <xdr:col>14</xdr:col>
      <xdr:colOff>381000</xdr:colOff>
      <xdr:row>274</xdr:row>
      <xdr:rowOff>142875</xdr:rowOff>
    </xdr:to>
    <xdr:pic>
      <xdr:nvPicPr>
        <xdr:cNvPr id="104" name="Picture 9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455009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277</xdr:row>
      <xdr:rowOff>19050</xdr:rowOff>
    </xdr:from>
    <xdr:to>
      <xdr:col>5</xdr:col>
      <xdr:colOff>381000</xdr:colOff>
      <xdr:row>278</xdr:row>
      <xdr:rowOff>142875</xdr:rowOff>
    </xdr:to>
    <xdr:pic>
      <xdr:nvPicPr>
        <xdr:cNvPr id="105" name="Picture 1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461867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279</xdr:row>
      <xdr:rowOff>19050</xdr:rowOff>
    </xdr:from>
    <xdr:to>
      <xdr:col>8</xdr:col>
      <xdr:colOff>381000</xdr:colOff>
      <xdr:row>280</xdr:row>
      <xdr:rowOff>142875</xdr:rowOff>
    </xdr:to>
    <xdr:pic>
      <xdr:nvPicPr>
        <xdr:cNvPr id="106" name="Picture 1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465105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281</xdr:row>
      <xdr:rowOff>19050</xdr:rowOff>
    </xdr:from>
    <xdr:to>
      <xdr:col>11</xdr:col>
      <xdr:colOff>381000</xdr:colOff>
      <xdr:row>282</xdr:row>
      <xdr:rowOff>142875</xdr:rowOff>
    </xdr:to>
    <xdr:pic>
      <xdr:nvPicPr>
        <xdr:cNvPr id="107" name="Picture 1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468344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283</xdr:row>
      <xdr:rowOff>19050</xdr:rowOff>
    </xdr:from>
    <xdr:to>
      <xdr:col>14</xdr:col>
      <xdr:colOff>381000</xdr:colOff>
      <xdr:row>284</xdr:row>
      <xdr:rowOff>142875</xdr:rowOff>
    </xdr:to>
    <xdr:pic>
      <xdr:nvPicPr>
        <xdr:cNvPr id="108" name="Picture 1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471582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287</xdr:row>
      <xdr:rowOff>19050</xdr:rowOff>
    </xdr:from>
    <xdr:to>
      <xdr:col>5</xdr:col>
      <xdr:colOff>381000</xdr:colOff>
      <xdr:row>288</xdr:row>
      <xdr:rowOff>142875</xdr:rowOff>
    </xdr:to>
    <xdr:pic>
      <xdr:nvPicPr>
        <xdr:cNvPr id="109" name="Picture 18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478440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289</xdr:row>
      <xdr:rowOff>19050</xdr:rowOff>
    </xdr:from>
    <xdr:to>
      <xdr:col>8</xdr:col>
      <xdr:colOff>381000</xdr:colOff>
      <xdr:row>290</xdr:row>
      <xdr:rowOff>142875</xdr:rowOff>
    </xdr:to>
    <xdr:pic>
      <xdr:nvPicPr>
        <xdr:cNvPr id="110" name="Picture 19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481679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291</xdr:row>
      <xdr:rowOff>19050</xdr:rowOff>
    </xdr:from>
    <xdr:to>
      <xdr:col>11</xdr:col>
      <xdr:colOff>381000</xdr:colOff>
      <xdr:row>292</xdr:row>
      <xdr:rowOff>142875</xdr:rowOff>
    </xdr:to>
    <xdr:pic>
      <xdr:nvPicPr>
        <xdr:cNvPr id="111" name="Picture 20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484917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293</xdr:row>
      <xdr:rowOff>19050</xdr:rowOff>
    </xdr:from>
    <xdr:to>
      <xdr:col>14</xdr:col>
      <xdr:colOff>381000</xdr:colOff>
      <xdr:row>294</xdr:row>
      <xdr:rowOff>142875</xdr:rowOff>
    </xdr:to>
    <xdr:pic>
      <xdr:nvPicPr>
        <xdr:cNvPr id="112" name="Picture 2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488156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27</xdr:row>
      <xdr:rowOff>19050</xdr:rowOff>
    </xdr:from>
    <xdr:to>
      <xdr:col>8</xdr:col>
      <xdr:colOff>390525</xdr:colOff>
      <xdr:row>28</xdr:row>
      <xdr:rowOff>142875</xdr:rowOff>
    </xdr:to>
    <xdr:pic>
      <xdr:nvPicPr>
        <xdr:cNvPr id="113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7910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29</xdr:row>
      <xdr:rowOff>19050</xdr:rowOff>
    </xdr:from>
    <xdr:to>
      <xdr:col>11</xdr:col>
      <xdr:colOff>381000</xdr:colOff>
      <xdr:row>30</xdr:row>
      <xdr:rowOff>142875</xdr:rowOff>
    </xdr:to>
    <xdr:pic>
      <xdr:nvPicPr>
        <xdr:cNvPr id="114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51149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</xdr:row>
      <xdr:rowOff>19050</xdr:rowOff>
    </xdr:from>
    <xdr:to>
      <xdr:col>8</xdr:col>
      <xdr:colOff>381000</xdr:colOff>
      <xdr:row>38</xdr:row>
      <xdr:rowOff>142875</xdr:rowOff>
    </xdr:to>
    <xdr:pic>
      <xdr:nvPicPr>
        <xdr:cNvPr id="115" name="Picture 1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64484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39</xdr:row>
      <xdr:rowOff>19050</xdr:rowOff>
    </xdr:from>
    <xdr:to>
      <xdr:col>11</xdr:col>
      <xdr:colOff>381000</xdr:colOff>
      <xdr:row>40</xdr:row>
      <xdr:rowOff>142875</xdr:rowOff>
    </xdr:to>
    <xdr:pic>
      <xdr:nvPicPr>
        <xdr:cNvPr id="116" name="Picture 1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67722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37</xdr:row>
      <xdr:rowOff>19050</xdr:rowOff>
    </xdr:from>
    <xdr:to>
      <xdr:col>8</xdr:col>
      <xdr:colOff>390525</xdr:colOff>
      <xdr:row>38</xdr:row>
      <xdr:rowOff>142875</xdr:rowOff>
    </xdr:to>
    <xdr:pic>
      <xdr:nvPicPr>
        <xdr:cNvPr id="117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64484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39</xdr:row>
      <xdr:rowOff>19050</xdr:rowOff>
    </xdr:from>
    <xdr:to>
      <xdr:col>11</xdr:col>
      <xdr:colOff>381000</xdr:colOff>
      <xdr:row>40</xdr:row>
      <xdr:rowOff>142875</xdr:rowOff>
    </xdr:to>
    <xdr:pic>
      <xdr:nvPicPr>
        <xdr:cNvPr id="118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67722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131</xdr:row>
      <xdr:rowOff>19050</xdr:rowOff>
    </xdr:from>
    <xdr:to>
      <xdr:col>8</xdr:col>
      <xdr:colOff>381000</xdr:colOff>
      <xdr:row>132</xdr:row>
      <xdr:rowOff>142875</xdr:rowOff>
    </xdr:to>
    <xdr:pic>
      <xdr:nvPicPr>
        <xdr:cNvPr id="119" name="Picture 19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20122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133</xdr:row>
      <xdr:rowOff>19050</xdr:rowOff>
    </xdr:from>
    <xdr:to>
      <xdr:col>11</xdr:col>
      <xdr:colOff>381000</xdr:colOff>
      <xdr:row>134</xdr:row>
      <xdr:rowOff>142875</xdr:rowOff>
    </xdr:to>
    <xdr:pic>
      <xdr:nvPicPr>
        <xdr:cNvPr id="120" name="Picture 20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23361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19050</xdr:rowOff>
    </xdr:from>
    <xdr:to>
      <xdr:col>5</xdr:col>
      <xdr:colOff>381000</xdr:colOff>
      <xdr:row>6</xdr:row>
      <xdr:rowOff>142875</xdr:rowOff>
    </xdr:to>
    <xdr:pic>
      <xdr:nvPicPr>
        <xdr:cNvPr id="121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1525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7</xdr:row>
      <xdr:rowOff>19050</xdr:rowOff>
    </xdr:from>
    <xdr:to>
      <xdr:col>8</xdr:col>
      <xdr:colOff>390525</xdr:colOff>
      <xdr:row>8</xdr:row>
      <xdr:rowOff>142875</xdr:rowOff>
    </xdr:to>
    <xdr:pic>
      <xdr:nvPicPr>
        <xdr:cNvPr id="122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4763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19050</xdr:rowOff>
    </xdr:from>
    <xdr:to>
      <xdr:col>11</xdr:col>
      <xdr:colOff>381000</xdr:colOff>
      <xdr:row>10</xdr:row>
      <xdr:rowOff>142875</xdr:rowOff>
    </xdr:to>
    <xdr:pic>
      <xdr:nvPicPr>
        <xdr:cNvPr id="123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8002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19050</xdr:rowOff>
    </xdr:from>
    <xdr:to>
      <xdr:col>14</xdr:col>
      <xdr:colOff>381000</xdr:colOff>
      <xdr:row>12</xdr:row>
      <xdr:rowOff>142875</xdr:rowOff>
    </xdr:to>
    <xdr:pic>
      <xdr:nvPicPr>
        <xdr:cNvPr id="124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21240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19050</xdr:rowOff>
    </xdr:from>
    <xdr:to>
      <xdr:col>5</xdr:col>
      <xdr:colOff>381000</xdr:colOff>
      <xdr:row>16</xdr:row>
      <xdr:rowOff>142875</xdr:rowOff>
    </xdr:to>
    <xdr:pic>
      <xdr:nvPicPr>
        <xdr:cNvPr id="125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8098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17</xdr:row>
      <xdr:rowOff>19050</xdr:rowOff>
    </xdr:from>
    <xdr:to>
      <xdr:col>8</xdr:col>
      <xdr:colOff>390525</xdr:colOff>
      <xdr:row>18</xdr:row>
      <xdr:rowOff>142875</xdr:rowOff>
    </xdr:to>
    <xdr:pic>
      <xdr:nvPicPr>
        <xdr:cNvPr id="126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1337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19</xdr:row>
      <xdr:rowOff>19050</xdr:rowOff>
    </xdr:from>
    <xdr:to>
      <xdr:col>11</xdr:col>
      <xdr:colOff>381000</xdr:colOff>
      <xdr:row>20</xdr:row>
      <xdr:rowOff>142875</xdr:rowOff>
    </xdr:to>
    <xdr:pic>
      <xdr:nvPicPr>
        <xdr:cNvPr id="127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34575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19050</xdr:rowOff>
    </xdr:from>
    <xdr:to>
      <xdr:col>14</xdr:col>
      <xdr:colOff>381000</xdr:colOff>
      <xdr:row>22</xdr:row>
      <xdr:rowOff>142875</xdr:rowOff>
    </xdr:to>
    <xdr:pic>
      <xdr:nvPicPr>
        <xdr:cNvPr id="128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37814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19050</xdr:rowOff>
    </xdr:from>
    <xdr:to>
      <xdr:col>5</xdr:col>
      <xdr:colOff>381000</xdr:colOff>
      <xdr:row>16</xdr:row>
      <xdr:rowOff>142875</xdr:rowOff>
    </xdr:to>
    <xdr:pic>
      <xdr:nvPicPr>
        <xdr:cNvPr id="129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8098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17</xdr:row>
      <xdr:rowOff>19050</xdr:rowOff>
    </xdr:from>
    <xdr:to>
      <xdr:col>8</xdr:col>
      <xdr:colOff>390525</xdr:colOff>
      <xdr:row>18</xdr:row>
      <xdr:rowOff>142875</xdr:rowOff>
    </xdr:to>
    <xdr:pic>
      <xdr:nvPicPr>
        <xdr:cNvPr id="130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1337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19</xdr:row>
      <xdr:rowOff>19050</xdr:rowOff>
    </xdr:from>
    <xdr:to>
      <xdr:col>11</xdr:col>
      <xdr:colOff>381000</xdr:colOff>
      <xdr:row>20</xdr:row>
      <xdr:rowOff>142875</xdr:rowOff>
    </xdr:to>
    <xdr:pic>
      <xdr:nvPicPr>
        <xdr:cNvPr id="131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34575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19050</xdr:rowOff>
    </xdr:from>
    <xdr:to>
      <xdr:col>14</xdr:col>
      <xdr:colOff>381000</xdr:colOff>
      <xdr:row>22</xdr:row>
      <xdr:rowOff>142875</xdr:rowOff>
    </xdr:to>
    <xdr:pic>
      <xdr:nvPicPr>
        <xdr:cNvPr id="132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37814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19050</xdr:rowOff>
    </xdr:from>
    <xdr:to>
      <xdr:col>5</xdr:col>
      <xdr:colOff>381000</xdr:colOff>
      <xdr:row>26</xdr:row>
      <xdr:rowOff>142875</xdr:rowOff>
    </xdr:to>
    <xdr:pic>
      <xdr:nvPicPr>
        <xdr:cNvPr id="133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44672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27</xdr:row>
      <xdr:rowOff>19050</xdr:rowOff>
    </xdr:from>
    <xdr:to>
      <xdr:col>8</xdr:col>
      <xdr:colOff>390525</xdr:colOff>
      <xdr:row>28</xdr:row>
      <xdr:rowOff>142875</xdr:rowOff>
    </xdr:to>
    <xdr:pic>
      <xdr:nvPicPr>
        <xdr:cNvPr id="134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7910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29</xdr:row>
      <xdr:rowOff>19050</xdr:rowOff>
    </xdr:from>
    <xdr:to>
      <xdr:col>11</xdr:col>
      <xdr:colOff>381000</xdr:colOff>
      <xdr:row>30</xdr:row>
      <xdr:rowOff>142875</xdr:rowOff>
    </xdr:to>
    <xdr:pic>
      <xdr:nvPicPr>
        <xdr:cNvPr id="135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51149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31</xdr:row>
      <xdr:rowOff>19050</xdr:rowOff>
    </xdr:from>
    <xdr:to>
      <xdr:col>14</xdr:col>
      <xdr:colOff>381000</xdr:colOff>
      <xdr:row>32</xdr:row>
      <xdr:rowOff>142875</xdr:rowOff>
    </xdr:to>
    <xdr:pic>
      <xdr:nvPicPr>
        <xdr:cNvPr id="136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54387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19050</xdr:rowOff>
    </xdr:from>
    <xdr:to>
      <xdr:col>5</xdr:col>
      <xdr:colOff>381000</xdr:colOff>
      <xdr:row>26</xdr:row>
      <xdr:rowOff>142875</xdr:rowOff>
    </xdr:to>
    <xdr:pic>
      <xdr:nvPicPr>
        <xdr:cNvPr id="137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44672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27</xdr:row>
      <xdr:rowOff>19050</xdr:rowOff>
    </xdr:from>
    <xdr:to>
      <xdr:col>8</xdr:col>
      <xdr:colOff>390525</xdr:colOff>
      <xdr:row>28</xdr:row>
      <xdr:rowOff>142875</xdr:rowOff>
    </xdr:to>
    <xdr:pic>
      <xdr:nvPicPr>
        <xdr:cNvPr id="138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7910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29</xdr:row>
      <xdr:rowOff>19050</xdr:rowOff>
    </xdr:from>
    <xdr:to>
      <xdr:col>11</xdr:col>
      <xdr:colOff>381000</xdr:colOff>
      <xdr:row>30</xdr:row>
      <xdr:rowOff>142875</xdr:rowOff>
    </xdr:to>
    <xdr:pic>
      <xdr:nvPicPr>
        <xdr:cNvPr id="139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51149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31</xdr:row>
      <xdr:rowOff>19050</xdr:rowOff>
    </xdr:from>
    <xdr:to>
      <xdr:col>14</xdr:col>
      <xdr:colOff>381000</xdr:colOff>
      <xdr:row>32</xdr:row>
      <xdr:rowOff>142875</xdr:rowOff>
    </xdr:to>
    <xdr:pic>
      <xdr:nvPicPr>
        <xdr:cNvPr id="140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54387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35</xdr:row>
      <xdr:rowOff>19050</xdr:rowOff>
    </xdr:from>
    <xdr:to>
      <xdr:col>5</xdr:col>
      <xdr:colOff>381000</xdr:colOff>
      <xdr:row>36</xdr:row>
      <xdr:rowOff>142875</xdr:rowOff>
    </xdr:to>
    <xdr:pic>
      <xdr:nvPicPr>
        <xdr:cNvPr id="141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1245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37</xdr:row>
      <xdr:rowOff>19050</xdr:rowOff>
    </xdr:from>
    <xdr:to>
      <xdr:col>8</xdr:col>
      <xdr:colOff>390525</xdr:colOff>
      <xdr:row>38</xdr:row>
      <xdr:rowOff>142875</xdr:rowOff>
    </xdr:to>
    <xdr:pic>
      <xdr:nvPicPr>
        <xdr:cNvPr id="142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64484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39</xdr:row>
      <xdr:rowOff>19050</xdr:rowOff>
    </xdr:from>
    <xdr:to>
      <xdr:col>11</xdr:col>
      <xdr:colOff>381000</xdr:colOff>
      <xdr:row>40</xdr:row>
      <xdr:rowOff>142875</xdr:rowOff>
    </xdr:to>
    <xdr:pic>
      <xdr:nvPicPr>
        <xdr:cNvPr id="143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67722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41</xdr:row>
      <xdr:rowOff>19050</xdr:rowOff>
    </xdr:from>
    <xdr:to>
      <xdr:col>14</xdr:col>
      <xdr:colOff>381000</xdr:colOff>
      <xdr:row>42</xdr:row>
      <xdr:rowOff>142875</xdr:rowOff>
    </xdr:to>
    <xdr:pic>
      <xdr:nvPicPr>
        <xdr:cNvPr id="144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70961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35</xdr:row>
      <xdr:rowOff>19050</xdr:rowOff>
    </xdr:from>
    <xdr:to>
      <xdr:col>5</xdr:col>
      <xdr:colOff>381000</xdr:colOff>
      <xdr:row>36</xdr:row>
      <xdr:rowOff>142875</xdr:rowOff>
    </xdr:to>
    <xdr:pic>
      <xdr:nvPicPr>
        <xdr:cNvPr id="145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1245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37</xdr:row>
      <xdr:rowOff>19050</xdr:rowOff>
    </xdr:from>
    <xdr:to>
      <xdr:col>8</xdr:col>
      <xdr:colOff>390525</xdr:colOff>
      <xdr:row>38</xdr:row>
      <xdr:rowOff>142875</xdr:rowOff>
    </xdr:to>
    <xdr:pic>
      <xdr:nvPicPr>
        <xdr:cNvPr id="146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64484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39</xdr:row>
      <xdr:rowOff>19050</xdr:rowOff>
    </xdr:from>
    <xdr:to>
      <xdr:col>11</xdr:col>
      <xdr:colOff>381000</xdr:colOff>
      <xdr:row>40</xdr:row>
      <xdr:rowOff>142875</xdr:rowOff>
    </xdr:to>
    <xdr:pic>
      <xdr:nvPicPr>
        <xdr:cNvPr id="147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67722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41</xdr:row>
      <xdr:rowOff>19050</xdr:rowOff>
    </xdr:from>
    <xdr:to>
      <xdr:col>14</xdr:col>
      <xdr:colOff>381000</xdr:colOff>
      <xdr:row>42</xdr:row>
      <xdr:rowOff>142875</xdr:rowOff>
    </xdr:to>
    <xdr:pic>
      <xdr:nvPicPr>
        <xdr:cNvPr id="148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70961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</xdr:row>
      <xdr:rowOff>19050</xdr:rowOff>
    </xdr:from>
    <xdr:to>
      <xdr:col>5</xdr:col>
      <xdr:colOff>381000</xdr:colOff>
      <xdr:row>46</xdr:row>
      <xdr:rowOff>142875</xdr:rowOff>
    </xdr:to>
    <xdr:pic>
      <xdr:nvPicPr>
        <xdr:cNvPr id="149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77819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47</xdr:row>
      <xdr:rowOff>19050</xdr:rowOff>
    </xdr:from>
    <xdr:to>
      <xdr:col>8</xdr:col>
      <xdr:colOff>390525</xdr:colOff>
      <xdr:row>48</xdr:row>
      <xdr:rowOff>142875</xdr:rowOff>
    </xdr:to>
    <xdr:pic>
      <xdr:nvPicPr>
        <xdr:cNvPr id="150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057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49</xdr:row>
      <xdr:rowOff>19050</xdr:rowOff>
    </xdr:from>
    <xdr:to>
      <xdr:col>11</xdr:col>
      <xdr:colOff>381000</xdr:colOff>
      <xdr:row>50</xdr:row>
      <xdr:rowOff>142875</xdr:rowOff>
    </xdr:to>
    <xdr:pic>
      <xdr:nvPicPr>
        <xdr:cNvPr id="151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4296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51</xdr:row>
      <xdr:rowOff>19050</xdr:rowOff>
    </xdr:from>
    <xdr:to>
      <xdr:col>14</xdr:col>
      <xdr:colOff>381000</xdr:colOff>
      <xdr:row>52</xdr:row>
      <xdr:rowOff>142875</xdr:rowOff>
    </xdr:to>
    <xdr:pic>
      <xdr:nvPicPr>
        <xdr:cNvPr id="152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87534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</xdr:row>
      <xdr:rowOff>19050</xdr:rowOff>
    </xdr:from>
    <xdr:to>
      <xdr:col>5</xdr:col>
      <xdr:colOff>381000</xdr:colOff>
      <xdr:row>46</xdr:row>
      <xdr:rowOff>142875</xdr:rowOff>
    </xdr:to>
    <xdr:pic>
      <xdr:nvPicPr>
        <xdr:cNvPr id="153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77819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47</xdr:row>
      <xdr:rowOff>19050</xdr:rowOff>
    </xdr:from>
    <xdr:to>
      <xdr:col>8</xdr:col>
      <xdr:colOff>390525</xdr:colOff>
      <xdr:row>48</xdr:row>
      <xdr:rowOff>142875</xdr:rowOff>
    </xdr:to>
    <xdr:pic>
      <xdr:nvPicPr>
        <xdr:cNvPr id="154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057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49</xdr:row>
      <xdr:rowOff>19050</xdr:rowOff>
    </xdr:from>
    <xdr:to>
      <xdr:col>11</xdr:col>
      <xdr:colOff>381000</xdr:colOff>
      <xdr:row>50</xdr:row>
      <xdr:rowOff>142875</xdr:rowOff>
    </xdr:to>
    <xdr:pic>
      <xdr:nvPicPr>
        <xdr:cNvPr id="155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4296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51</xdr:row>
      <xdr:rowOff>19050</xdr:rowOff>
    </xdr:from>
    <xdr:to>
      <xdr:col>14</xdr:col>
      <xdr:colOff>381000</xdr:colOff>
      <xdr:row>52</xdr:row>
      <xdr:rowOff>142875</xdr:rowOff>
    </xdr:to>
    <xdr:pic>
      <xdr:nvPicPr>
        <xdr:cNvPr id="156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87534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19050</xdr:rowOff>
    </xdr:from>
    <xdr:to>
      <xdr:col>5</xdr:col>
      <xdr:colOff>381000</xdr:colOff>
      <xdr:row>56</xdr:row>
      <xdr:rowOff>142875</xdr:rowOff>
    </xdr:to>
    <xdr:pic>
      <xdr:nvPicPr>
        <xdr:cNvPr id="157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94392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57</xdr:row>
      <xdr:rowOff>19050</xdr:rowOff>
    </xdr:from>
    <xdr:to>
      <xdr:col>8</xdr:col>
      <xdr:colOff>390525</xdr:colOff>
      <xdr:row>58</xdr:row>
      <xdr:rowOff>142875</xdr:rowOff>
    </xdr:to>
    <xdr:pic>
      <xdr:nvPicPr>
        <xdr:cNvPr id="158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97631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59</xdr:row>
      <xdr:rowOff>19050</xdr:rowOff>
    </xdr:from>
    <xdr:to>
      <xdr:col>11</xdr:col>
      <xdr:colOff>381000</xdr:colOff>
      <xdr:row>60</xdr:row>
      <xdr:rowOff>142875</xdr:rowOff>
    </xdr:to>
    <xdr:pic>
      <xdr:nvPicPr>
        <xdr:cNvPr id="159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00869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61</xdr:row>
      <xdr:rowOff>19050</xdr:rowOff>
    </xdr:from>
    <xdr:to>
      <xdr:col>14</xdr:col>
      <xdr:colOff>381000</xdr:colOff>
      <xdr:row>62</xdr:row>
      <xdr:rowOff>142875</xdr:rowOff>
    </xdr:to>
    <xdr:pic>
      <xdr:nvPicPr>
        <xdr:cNvPr id="160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04108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19050</xdr:rowOff>
    </xdr:from>
    <xdr:to>
      <xdr:col>5</xdr:col>
      <xdr:colOff>381000</xdr:colOff>
      <xdr:row>56</xdr:row>
      <xdr:rowOff>142875</xdr:rowOff>
    </xdr:to>
    <xdr:pic>
      <xdr:nvPicPr>
        <xdr:cNvPr id="161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94392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57</xdr:row>
      <xdr:rowOff>19050</xdr:rowOff>
    </xdr:from>
    <xdr:to>
      <xdr:col>8</xdr:col>
      <xdr:colOff>390525</xdr:colOff>
      <xdr:row>58</xdr:row>
      <xdr:rowOff>142875</xdr:rowOff>
    </xdr:to>
    <xdr:pic>
      <xdr:nvPicPr>
        <xdr:cNvPr id="162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97631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59</xdr:row>
      <xdr:rowOff>19050</xdr:rowOff>
    </xdr:from>
    <xdr:to>
      <xdr:col>11</xdr:col>
      <xdr:colOff>381000</xdr:colOff>
      <xdr:row>60</xdr:row>
      <xdr:rowOff>142875</xdr:rowOff>
    </xdr:to>
    <xdr:pic>
      <xdr:nvPicPr>
        <xdr:cNvPr id="163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00869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61</xdr:row>
      <xdr:rowOff>19050</xdr:rowOff>
    </xdr:from>
    <xdr:to>
      <xdr:col>14</xdr:col>
      <xdr:colOff>381000</xdr:colOff>
      <xdr:row>62</xdr:row>
      <xdr:rowOff>142875</xdr:rowOff>
    </xdr:to>
    <xdr:pic>
      <xdr:nvPicPr>
        <xdr:cNvPr id="164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04108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65</xdr:row>
      <xdr:rowOff>19050</xdr:rowOff>
    </xdr:from>
    <xdr:to>
      <xdr:col>5</xdr:col>
      <xdr:colOff>381000</xdr:colOff>
      <xdr:row>66</xdr:row>
      <xdr:rowOff>142875</xdr:rowOff>
    </xdr:to>
    <xdr:pic>
      <xdr:nvPicPr>
        <xdr:cNvPr id="165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10966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67</xdr:row>
      <xdr:rowOff>19050</xdr:rowOff>
    </xdr:from>
    <xdr:to>
      <xdr:col>8</xdr:col>
      <xdr:colOff>390525</xdr:colOff>
      <xdr:row>68</xdr:row>
      <xdr:rowOff>142875</xdr:rowOff>
    </xdr:to>
    <xdr:pic>
      <xdr:nvPicPr>
        <xdr:cNvPr id="166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14204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69</xdr:row>
      <xdr:rowOff>19050</xdr:rowOff>
    </xdr:from>
    <xdr:to>
      <xdr:col>11</xdr:col>
      <xdr:colOff>381000</xdr:colOff>
      <xdr:row>70</xdr:row>
      <xdr:rowOff>142875</xdr:rowOff>
    </xdr:to>
    <xdr:pic>
      <xdr:nvPicPr>
        <xdr:cNvPr id="167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17443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71</xdr:row>
      <xdr:rowOff>19050</xdr:rowOff>
    </xdr:from>
    <xdr:to>
      <xdr:col>14</xdr:col>
      <xdr:colOff>381000</xdr:colOff>
      <xdr:row>72</xdr:row>
      <xdr:rowOff>142875</xdr:rowOff>
    </xdr:to>
    <xdr:pic>
      <xdr:nvPicPr>
        <xdr:cNvPr id="168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20681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65</xdr:row>
      <xdr:rowOff>19050</xdr:rowOff>
    </xdr:from>
    <xdr:to>
      <xdr:col>5</xdr:col>
      <xdr:colOff>381000</xdr:colOff>
      <xdr:row>66</xdr:row>
      <xdr:rowOff>142875</xdr:rowOff>
    </xdr:to>
    <xdr:pic>
      <xdr:nvPicPr>
        <xdr:cNvPr id="169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10966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67</xdr:row>
      <xdr:rowOff>19050</xdr:rowOff>
    </xdr:from>
    <xdr:to>
      <xdr:col>8</xdr:col>
      <xdr:colOff>390525</xdr:colOff>
      <xdr:row>68</xdr:row>
      <xdr:rowOff>142875</xdr:rowOff>
    </xdr:to>
    <xdr:pic>
      <xdr:nvPicPr>
        <xdr:cNvPr id="170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14204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69</xdr:row>
      <xdr:rowOff>19050</xdr:rowOff>
    </xdr:from>
    <xdr:to>
      <xdr:col>11</xdr:col>
      <xdr:colOff>381000</xdr:colOff>
      <xdr:row>70</xdr:row>
      <xdr:rowOff>142875</xdr:rowOff>
    </xdr:to>
    <xdr:pic>
      <xdr:nvPicPr>
        <xdr:cNvPr id="171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17443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71</xdr:row>
      <xdr:rowOff>19050</xdr:rowOff>
    </xdr:from>
    <xdr:to>
      <xdr:col>14</xdr:col>
      <xdr:colOff>381000</xdr:colOff>
      <xdr:row>72</xdr:row>
      <xdr:rowOff>142875</xdr:rowOff>
    </xdr:to>
    <xdr:pic>
      <xdr:nvPicPr>
        <xdr:cNvPr id="172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20681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75</xdr:row>
      <xdr:rowOff>19050</xdr:rowOff>
    </xdr:from>
    <xdr:to>
      <xdr:col>5</xdr:col>
      <xdr:colOff>381000</xdr:colOff>
      <xdr:row>76</xdr:row>
      <xdr:rowOff>142875</xdr:rowOff>
    </xdr:to>
    <xdr:pic>
      <xdr:nvPicPr>
        <xdr:cNvPr id="173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27539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77</xdr:row>
      <xdr:rowOff>19050</xdr:rowOff>
    </xdr:from>
    <xdr:to>
      <xdr:col>8</xdr:col>
      <xdr:colOff>390525</xdr:colOff>
      <xdr:row>78</xdr:row>
      <xdr:rowOff>142875</xdr:rowOff>
    </xdr:to>
    <xdr:pic>
      <xdr:nvPicPr>
        <xdr:cNvPr id="174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30778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79</xdr:row>
      <xdr:rowOff>19050</xdr:rowOff>
    </xdr:from>
    <xdr:to>
      <xdr:col>11</xdr:col>
      <xdr:colOff>381000</xdr:colOff>
      <xdr:row>80</xdr:row>
      <xdr:rowOff>142875</xdr:rowOff>
    </xdr:to>
    <xdr:pic>
      <xdr:nvPicPr>
        <xdr:cNvPr id="175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34016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81</xdr:row>
      <xdr:rowOff>19050</xdr:rowOff>
    </xdr:from>
    <xdr:to>
      <xdr:col>14</xdr:col>
      <xdr:colOff>381000</xdr:colOff>
      <xdr:row>82</xdr:row>
      <xdr:rowOff>142875</xdr:rowOff>
    </xdr:to>
    <xdr:pic>
      <xdr:nvPicPr>
        <xdr:cNvPr id="176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37255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75</xdr:row>
      <xdr:rowOff>19050</xdr:rowOff>
    </xdr:from>
    <xdr:to>
      <xdr:col>5</xdr:col>
      <xdr:colOff>381000</xdr:colOff>
      <xdr:row>76</xdr:row>
      <xdr:rowOff>142875</xdr:rowOff>
    </xdr:to>
    <xdr:pic>
      <xdr:nvPicPr>
        <xdr:cNvPr id="177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27539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77</xdr:row>
      <xdr:rowOff>19050</xdr:rowOff>
    </xdr:from>
    <xdr:to>
      <xdr:col>8</xdr:col>
      <xdr:colOff>390525</xdr:colOff>
      <xdr:row>78</xdr:row>
      <xdr:rowOff>142875</xdr:rowOff>
    </xdr:to>
    <xdr:pic>
      <xdr:nvPicPr>
        <xdr:cNvPr id="178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30778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79</xdr:row>
      <xdr:rowOff>19050</xdr:rowOff>
    </xdr:from>
    <xdr:to>
      <xdr:col>11</xdr:col>
      <xdr:colOff>381000</xdr:colOff>
      <xdr:row>80</xdr:row>
      <xdr:rowOff>142875</xdr:rowOff>
    </xdr:to>
    <xdr:pic>
      <xdr:nvPicPr>
        <xdr:cNvPr id="179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34016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81</xdr:row>
      <xdr:rowOff>19050</xdr:rowOff>
    </xdr:from>
    <xdr:to>
      <xdr:col>14</xdr:col>
      <xdr:colOff>381000</xdr:colOff>
      <xdr:row>82</xdr:row>
      <xdr:rowOff>142875</xdr:rowOff>
    </xdr:to>
    <xdr:pic>
      <xdr:nvPicPr>
        <xdr:cNvPr id="180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37255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89</xdr:row>
      <xdr:rowOff>19050</xdr:rowOff>
    </xdr:from>
    <xdr:to>
      <xdr:col>5</xdr:col>
      <xdr:colOff>381000</xdr:colOff>
      <xdr:row>90</xdr:row>
      <xdr:rowOff>142875</xdr:rowOff>
    </xdr:to>
    <xdr:pic>
      <xdr:nvPicPr>
        <xdr:cNvPr id="181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50590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91</xdr:row>
      <xdr:rowOff>19050</xdr:rowOff>
    </xdr:from>
    <xdr:to>
      <xdr:col>8</xdr:col>
      <xdr:colOff>390525</xdr:colOff>
      <xdr:row>92</xdr:row>
      <xdr:rowOff>142875</xdr:rowOff>
    </xdr:to>
    <xdr:pic>
      <xdr:nvPicPr>
        <xdr:cNvPr id="182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53828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93</xdr:row>
      <xdr:rowOff>19050</xdr:rowOff>
    </xdr:from>
    <xdr:to>
      <xdr:col>11</xdr:col>
      <xdr:colOff>381000</xdr:colOff>
      <xdr:row>94</xdr:row>
      <xdr:rowOff>142875</xdr:rowOff>
    </xdr:to>
    <xdr:pic>
      <xdr:nvPicPr>
        <xdr:cNvPr id="183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57067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95</xdr:row>
      <xdr:rowOff>19050</xdr:rowOff>
    </xdr:from>
    <xdr:to>
      <xdr:col>14</xdr:col>
      <xdr:colOff>381000</xdr:colOff>
      <xdr:row>96</xdr:row>
      <xdr:rowOff>142875</xdr:rowOff>
    </xdr:to>
    <xdr:pic>
      <xdr:nvPicPr>
        <xdr:cNvPr id="184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60305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89</xdr:row>
      <xdr:rowOff>19050</xdr:rowOff>
    </xdr:from>
    <xdr:to>
      <xdr:col>5</xdr:col>
      <xdr:colOff>381000</xdr:colOff>
      <xdr:row>90</xdr:row>
      <xdr:rowOff>142875</xdr:rowOff>
    </xdr:to>
    <xdr:pic>
      <xdr:nvPicPr>
        <xdr:cNvPr id="185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50590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91</xdr:row>
      <xdr:rowOff>19050</xdr:rowOff>
    </xdr:from>
    <xdr:to>
      <xdr:col>8</xdr:col>
      <xdr:colOff>390525</xdr:colOff>
      <xdr:row>92</xdr:row>
      <xdr:rowOff>142875</xdr:rowOff>
    </xdr:to>
    <xdr:pic>
      <xdr:nvPicPr>
        <xdr:cNvPr id="186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53828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93</xdr:row>
      <xdr:rowOff>19050</xdr:rowOff>
    </xdr:from>
    <xdr:to>
      <xdr:col>11</xdr:col>
      <xdr:colOff>381000</xdr:colOff>
      <xdr:row>94</xdr:row>
      <xdr:rowOff>142875</xdr:rowOff>
    </xdr:to>
    <xdr:pic>
      <xdr:nvPicPr>
        <xdr:cNvPr id="187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57067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95</xdr:row>
      <xdr:rowOff>19050</xdr:rowOff>
    </xdr:from>
    <xdr:to>
      <xdr:col>14</xdr:col>
      <xdr:colOff>381000</xdr:colOff>
      <xdr:row>96</xdr:row>
      <xdr:rowOff>142875</xdr:rowOff>
    </xdr:to>
    <xdr:pic>
      <xdr:nvPicPr>
        <xdr:cNvPr id="188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60305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99</xdr:row>
      <xdr:rowOff>19050</xdr:rowOff>
    </xdr:from>
    <xdr:to>
      <xdr:col>5</xdr:col>
      <xdr:colOff>381000</xdr:colOff>
      <xdr:row>100</xdr:row>
      <xdr:rowOff>142875</xdr:rowOff>
    </xdr:to>
    <xdr:pic>
      <xdr:nvPicPr>
        <xdr:cNvPr id="189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67163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101</xdr:row>
      <xdr:rowOff>19050</xdr:rowOff>
    </xdr:from>
    <xdr:to>
      <xdr:col>8</xdr:col>
      <xdr:colOff>390525</xdr:colOff>
      <xdr:row>102</xdr:row>
      <xdr:rowOff>142875</xdr:rowOff>
    </xdr:to>
    <xdr:pic>
      <xdr:nvPicPr>
        <xdr:cNvPr id="190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0402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103</xdr:row>
      <xdr:rowOff>19050</xdr:rowOff>
    </xdr:from>
    <xdr:to>
      <xdr:col>11</xdr:col>
      <xdr:colOff>381000</xdr:colOff>
      <xdr:row>104</xdr:row>
      <xdr:rowOff>142875</xdr:rowOff>
    </xdr:to>
    <xdr:pic>
      <xdr:nvPicPr>
        <xdr:cNvPr id="191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73640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19050</xdr:rowOff>
    </xdr:from>
    <xdr:to>
      <xdr:col>14</xdr:col>
      <xdr:colOff>381000</xdr:colOff>
      <xdr:row>106</xdr:row>
      <xdr:rowOff>142875</xdr:rowOff>
    </xdr:to>
    <xdr:pic>
      <xdr:nvPicPr>
        <xdr:cNvPr id="192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76879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99</xdr:row>
      <xdr:rowOff>19050</xdr:rowOff>
    </xdr:from>
    <xdr:to>
      <xdr:col>5</xdr:col>
      <xdr:colOff>381000</xdr:colOff>
      <xdr:row>100</xdr:row>
      <xdr:rowOff>142875</xdr:rowOff>
    </xdr:to>
    <xdr:pic>
      <xdr:nvPicPr>
        <xdr:cNvPr id="193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67163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101</xdr:row>
      <xdr:rowOff>19050</xdr:rowOff>
    </xdr:from>
    <xdr:to>
      <xdr:col>8</xdr:col>
      <xdr:colOff>390525</xdr:colOff>
      <xdr:row>102</xdr:row>
      <xdr:rowOff>142875</xdr:rowOff>
    </xdr:to>
    <xdr:pic>
      <xdr:nvPicPr>
        <xdr:cNvPr id="194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0402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103</xdr:row>
      <xdr:rowOff>19050</xdr:rowOff>
    </xdr:from>
    <xdr:to>
      <xdr:col>11</xdr:col>
      <xdr:colOff>381000</xdr:colOff>
      <xdr:row>104</xdr:row>
      <xdr:rowOff>142875</xdr:rowOff>
    </xdr:to>
    <xdr:pic>
      <xdr:nvPicPr>
        <xdr:cNvPr id="195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73640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19050</xdr:rowOff>
    </xdr:from>
    <xdr:to>
      <xdr:col>14</xdr:col>
      <xdr:colOff>381000</xdr:colOff>
      <xdr:row>106</xdr:row>
      <xdr:rowOff>142875</xdr:rowOff>
    </xdr:to>
    <xdr:pic>
      <xdr:nvPicPr>
        <xdr:cNvPr id="196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76879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109</xdr:row>
      <xdr:rowOff>19050</xdr:rowOff>
    </xdr:from>
    <xdr:to>
      <xdr:col>5</xdr:col>
      <xdr:colOff>381000</xdr:colOff>
      <xdr:row>110</xdr:row>
      <xdr:rowOff>142875</xdr:rowOff>
    </xdr:to>
    <xdr:pic>
      <xdr:nvPicPr>
        <xdr:cNvPr id="197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83737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111</xdr:row>
      <xdr:rowOff>19050</xdr:rowOff>
    </xdr:from>
    <xdr:to>
      <xdr:col>8</xdr:col>
      <xdr:colOff>390525</xdr:colOff>
      <xdr:row>112</xdr:row>
      <xdr:rowOff>142875</xdr:rowOff>
    </xdr:to>
    <xdr:pic>
      <xdr:nvPicPr>
        <xdr:cNvPr id="198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86975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113</xdr:row>
      <xdr:rowOff>19050</xdr:rowOff>
    </xdr:from>
    <xdr:to>
      <xdr:col>11</xdr:col>
      <xdr:colOff>381000</xdr:colOff>
      <xdr:row>114</xdr:row>
      <xdr:rowOff>142875</xdr:rowOff>
    </xdr:to>
    <xdr:pic>
      <xdr:nvPicPr>
        <xdr:cNvPr id="199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90214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19050</xdr:rowOff>
    </xdr:from>
    <xdr:to>
      <xdr:col>14</xdr:col>
      <xdr:colOff>381000</xdr:colOff>
      <xdr:row>116</xdr:row>
      <xdr:rowOff>142875</xdr:rowOff>
    </xdr:to>
    <xdr:pic>
      <xdr:nvPicPr>
        <xdr:cNvPr id="200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93452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109</xdr:row>
      <xdr:rowOff>19050</xdr:rowOff>
    </xdr:from>
    <xdr:to>
      <xdr:col>5</xdr:col>
      <xdr:colOff>381000</xdr:colOff>
      <xdr:row>110</xdr:row>
      <xdr:rowOff>142875</xdr:rowOff>
    </xdr:to>
    <xdr:pic>
      <xdr:nvPicPr>
        <xdr:cNvPr id="201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83737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111</xdr:row>
      <xdr:rowOff>19050</xdr:rowOff>
    </xdr:from>
    <xdr:to>
      <xdr:col>8</xdr:col>
      <xdr:colOff>390525</xdr:colOff>
      <xdr:row>112</xdr:row>
      <xdr:rowOff>142875</xdr:rowOff>
    </xdr:to>
    <xdr:pic>
      <xdr:nvPicPr>
        <xdr:cNvPr id="202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86975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113</xdr:row>
      <xdr:rowOff>19050</xdr:rowOff>
    </xdr:from>
    <xdr:to>
      <xdr:col>11</xdr:col>
      <xdr:colOff>381000</xdr:colOff>
      <xdr:row>114</xdr:row>
      <xdr:rowOff>142875</xdr:rowOff>
    </xdr:to>
    <xdr:pic>
      <xdr:nvPicPr>
        <xdr:cNvPr id="203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90214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19050</xdr:rowOff>
    </xdr:from>
    <xdr:to>
      <xdr:col>14</xdr:col>
      <xdr:colOff>381000</xdr:colOff>
      <xdr:row>116</xdr:row>
      <xdr:rowOff>142875</xdr:rowOff>
    </xdr:to>
    <xdr:pic>
      <xdr:nvPicPr>
        <xdr:cNvPr id="204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93452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119</xdr:row>
      <xdr:rowOff>19050</xdr:rowOff>
    </xdr:from>
    <xdr:to>
      <xdr:col>5</xdr:col>
      <xdr:colOff>381000</xdr:colOff>
      <xdr:row>120</xdr:row>
      <xdr:rowOff>142875</xdr:rowOff>
    </xdr:to>
    <xdr:pic>
      <xdr:nvPicPr>
        <xdr:cNvPr id="205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00310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121</xdr:row>
      <xdr:rowOff>19050</xdr:rowOff>
    </xdr:from>
    <xdr:to>
      <xdr:col>8</xdr:col>
      <xdr:colOff>390525</xdr:colOff>
      <xdr:row>122</xdr:row>
      <xdr:rowOff>142875</xdr:rowOff>
    </xdr:to>
    <xdr:pic>
      <xdr:nvPicPr>
        <xdr:cNvPr id="206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03549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123</xdr:row>
      <xdr:rowOff>19050</xdr:rowOff>
    </xdr:from>
    <xdr:to>
      <xdr:col>11</xdr:col>
      <xdr:colOff>381000</xdr:colOff>
      <xdr:row>124</xdr:row>
      <xdr:rowOff>142875</xdr:rowOff>
    </xdr:to>
    <xdr:pic>
      <xdr:nvPicPr>
        <xdr:cNvPr id="207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06787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125</xdr:row>
      <xdr:rowOff>19050</xdr:rowOff>
    </xdr:from>
    <xdr:to>
      <xdr:col>14</xdr:col>
      <xdr:colOff>381000</xdr:colOff>
      <xdr:row>126</xdr:row>
      <xdr:rowOff>142875</xdr:rowOff>
    </xdr:to>
    <xdr:pic>
      <xdr:nvPicPr>
        <xdr:cNvPr id="208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210026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119</xdr:row>
      <xdr:rowOff>19050</xdr:rowOff>
    </xdr:from>
    <xdr:to>
      <xdr:col>5</xdr:col>
      <xdr:colOff>381000</xdr:colOff>
      <xdr:row>120</xdr:row>
      <xdr:rowOff>142875</xdr:rowOff>
    </xdr:to>
    <xdr:pic>
      <xdr:nvPicPr>
        <xdr:cNvPr id="209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00310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121</xdr:row>
      <xdr:rowOff>19050</xdr:rowOff>
    </xdr:from>
    <xdr:to>
      <xdr:col>8</xdr:col>
      <xdr:colOff>390525</xdr:colOff>
      <xdr:row>122</xdr:row>
      <xdr:rowOff>142875</xdr:rowOff>
    </xdr:to>
    <xdr:pic>
      <xdr:nvPicPr>
        <xdr:cNvPr id="210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03549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123</xdr:row>
      <xdr:rowOff>19050</xdr:rowOff>
    </xdr:from>
    <xdr:to>
      <xdr:col>11</xdr:col>
      <xdr:colOff>381000</xdr:colOff>
      <xdr:row>124</xdr:row>
      <xdr:rowOff>142875</xdr:rowOff>
    </xdr:to>
    <xdr:pic>
      <xdr:nvPicPr>
        <xdr:cNvPr id="211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06787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125</xdr:row>
      <xdr:rowOff>19050</xdr:rowOff>
    </xdr:from>
    <xdr:to>
      <xdr:col>14</xdr:col>
      <xdr:colOff>381000</xdr:colOff>
      <xdr:row>126</xdr:row>
      <xdr:rowOff>142875</xdr:rowOff>
    </xdr:to>
    <xdr:pic>
      <xdr:nvPicPr>
        <xdr:cNvPr id="212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210026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129</xdr:row>
      <xdr:rowOff>19050</xdr:rowOff>
    </xdr:from>
    <xdr:to>
      <xdr:col>5</xdr:col>
      <xdr:colOff>381000</xdr:colOff>
      <xdr:row>130</xdr:row>
      <xdr:rowOff>142875</xdr:rowOff>
    </xdr:to>
    <xdr:pic>
      <xdr:nvPicPr>
        <xdr:cNvPr id="213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16884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131</xdr:row>
      <xdr:rowOff>19050</xdr:rowOff>
    </xdr:from>
    <xdr:to>
      <xdr:col>8</xdr:col>
      <xdr:colOff>390525</xdr:colOff>
      <xdr:row>132</xdr:row>
      <xdr:rowOff>142875</xdr:rowOff>
    </xdr:to>
    <xdr:pic>
      <xdr:nvPicPr>
        <xdr:cNvPr id="214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20122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133</xdr:row>
      <xdr:rowOff>19050</xdr:rowOff>
    </xdr:from>
    <xdr:to>
      <xdr:col>11</xdr:col>
      <xdr:colOff>381000</xdr:colOff>
      <xdr:row>134</xdr:row>
      <xdr:rowOff>142875</xdr:rowOff>
    </xdr:to>
    <xdr:pic>
      <xdr:nvPicPr>
        <xdr:cNvPr id="215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23361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135</xdr:row>
      <xdr:rowOff>19050</xdr:rowOff>
    </xdr:from>
    <xdr:to>
      <xdr:col>14</xdr:col>
      <xdr:colOff>381000</xdr:colOff>
      <xdr:row>136</xdr:row>
      <xdr:rowOff>142875</xdr:rowOff>
    </xdr:to>
    <xdr:pic>
      <xdr:nvPicPr>
        <xdr:cNvPr id="216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226599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129</xdr:row>
      <xdr:rowOff>19050</xdr:rowOff>
    </xdr:from>
    <xdr:to>
      <xdr:col>5</xdr:col>
      <xdr:colOff>381000</xdr:colOff>
      <xdr:row>130</xdr:row>
      <xdr:rowOff>142875</xdr:rowOff>
    </xdr:to>
    <xdr:pic>
      <xdr:nvPicPr>
        <xdr:cNvPr id="217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16884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131</xdr:row>
      <xdr:rowOff>19050</xdr:rowOff>
    </xdr:from>
    <xdr:to>
      <xdr:col>8</xdr:col>
      <xdr:colOff>390525</xdr:colOff>
      <xdr:row>132</xdr:row>
      <xdr:rowOff>142875</xdr:rowOff>
    </xdr:to>
    <xdr:pic>
      <xdr:nvPicPr>
        <xdr:cNvPr id="218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20122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133</xdr:row>
      <xdr:rowOff>19050</xdr:rowOff>
    </xdr:from>
    <xdr:to>
      <xdr:col>11</xdr:col>
      <xdr:colOff>381000</xdr:colOff>
      <xdr:row>134</xdr:row>
      <xdr:rowOff>142875</xdr:rowOff>
    </xdr:to>
    <xdr:pic>
      <xdr:nvPicPr>
        <xdr:cNvPr id="219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23361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135</xdr:row>
      <xdr:rowOff>19050</xdr:rowOff>
    </xdr:from>
    <xdr:to>
      <xdr:col>14</xdr:col>
      <xdr:colOff>381000</xdr:colOff>
      <xdr:row>136</xdr:row>
      <xdr:rowOff>142875</xdr:rowOff>
    </xdr:to>
    <xdr:pic>
      <xdr:nvPicPr>
        <xdr:cNvPr id="220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226599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139</xdr:row>
      <xdr:rowOff>19050</xdr:rowOff>
    </xdr:from>
    <xdr:to>
      <xdr:col>5</xdr:col>
      <xdr:colOff>381000</xdr:colOff>
      <xdr:row>140</xdr:row>
      <xdr:rowOff>142875</xdr:rowOff>
    </xdr:to>
    <xdr:pic>
      <xdr:nvPicPr>
        <xdr:cNvPr id="221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33457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141</xdr:row>
      <xdr:rowOff>19050</xdr:rowOff>
    </xdr:from>
    <xdr:to>
      <xdr:col>8</xdr:col>
      <xdr:colOff>390525</xdr:colOff>
      <xdr:row>142</xdr:row>
      <xdr:rowOff>142875</xdr:rowOff>
    </xdr:to>
    <xdr:pic>
      <xdr:nvPicPr>
        <xdr:cNvPr id="222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6696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143</xdr:row>
      <xdr:rowOff>19050</xdr:rowOff>
    </xdr:from>
    <xdr:to>
      <xdr:col>11</xdr:col>
      <xdr:colOff>381000</xdr:colOff>
      <xdr:row>144</xdr:row>
      <xdr:rowOff>142875</xdr:rowOff>
    </xdr:to>
    <xdr:pic>
      <xdr:nvPicPr>
        <xdr:cNvPr id="223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39934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145</xdr:row>
      <xdr:rowOff>19050</xdr:rowOff>
    </xdr:from>
    <xdr:to>
      <xdr:col>14</xdr:col>
      <xdr:colOff>381000</xdr:colOff>
      <xdr:row>146</xdr:row>
      <xdr:rowOff>142875</xdr:rowOff>
    </xdr:to>
    <xdr:pic>
      <xdr:nvPicPr>
        <xdr:cNvPr id="224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243173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139</xdr:row>
      <xdr:rowOff>19050</xdr:rowOff>
    </xdr:from>
    <xdr:to>
      <xdr:col>5</xdr:col>
      <xdr:colOff>381000</xdr:colOff>
      <xdr:row>140</xdr:row>
      <xdr:rowOff>142875</xdr:rowOff>
    </xdr:to>
    <xdr:pic>
      <xdr:nvPicPr>
        <xdr:cNvPr id="225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33457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141</xdr:row>
      <xdr:rowOff>19050</xdr:rowOff>
    </xdr:from>
    <xdr:to>
      <xdr:col>8</xdr:col>
      <xdr:colOff>390525</xdr:colOff>
      <xdr:row>142</xdr:row>
      <xdr:rowOff>142875</xdr:rowOff>
    </xdr:to>
    <xdr:pic>
      <xdr:nvPicPr>
        <xdr:cNvPr id="226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6696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143</xdr:row>
      <xdr:rowOff>19050</xdr:rowOff>
    </xdr:from>
    <xdr:to>
      <xdr:col>11</xdr:col>
      <xdr:colOff>381000</xdr:colOff>
      <xdr:row>144</xdr:row>
      <xdr:rowOff>142875</xdr:rowOff>
    </xdr:to>
    <xdr:pic>
      <xdr:nvPicPr>
        <xdr:cNvPr id="227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39934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145</xdr:row>
      <xdr:rowOff>19050</xdr:rowOff>
    </xdr:from>
    <xdr:to>
      <xdr:col>14</xdr:col>
      <xdr:colOff>381000</xdr:colOff>
      <xdr:row>146</xdr:row>
      <xdr:rowOff>142875</xdr:rowOff>
    </xdr:to>
    <xdr:pic>
      <xdr:nvPicPr>
        <xdr:cNvPr id="228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243173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149</xdr:row>
      <xdr:rowOff>19050</xdr:rowOff>
    </xdr:from>
    <xdr:to>
      <xdr:col>5</xdr:col>
      <xdr:colOff>381000</xdr:colOff>
      <xdr:row>150</xdr:row>
      <xdr:rowOff>142875</xdr:rowOff>
    </xdr:to>
    <xdr:pic>
      <xdr:nvPicPr>
        <xdr:cNvPr id="229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50031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151</xdr:row>
      <xdr:rowOff>19050</xdr:rowOff>
    </xdr:from>
    <xdr:to>
      <xdr:col>8</xdr:col>
      <xdr:colOff>390525</xdr:colOff>
      <xdr:row>152</xdr:row>
      <xdr:rowOff>142875</xdr:rowOff>
    </xdr:to>
    <xdr:pic>
      <xdr:nvPicPr>
        <xdr:cNvPr id="230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53269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153</xdr:row>
      <xdr:rowOff>19050</xdr:rowOff>
    </xdr:from>
    <xdr:to>
      <xdr:col>11</xdr:col>
      <xdr:colOff>381000</xdr:colOff>
      <xdr:row>154</xdr:row>
      <xdr:rowOff>142875</xdr:rowOff>
    </xdr:to>
    <xdr:pic>
      <xdr:nvPicPr>
        <xdr:cNvPr id="231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56508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155</xdr:row>
      <xdr:rowOff>19050</xdr:rowOff>
    </xdr:from>
    <xdr:to>
      <xdr:col>14</xdr:col>
      <xdr:colOff>381000</xdr:colOff>
      <xdr:row>156</xdr:row>
      <xdr:rowOff>142875</xdr:rowOff>
    </xdr:to>
    <xdr:pic>
      <xdr:nvPicPr>
        <xdr:cNvPr id="232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259746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149</xdr:row>
      <xdr:rowOff>19050</xdr:rowOff>
    </xdr:from>
    <xdr:to>
      <xdr:col>5</xdr:col>
      <xdr:colOff>381000</xdr:colOff>
      <xdr:row>150</xdr:row>
      <xdr:rowOff>142875</xdr:rowOff>
    </xdr:to>
    <xdr:pic>
      <xdr:nvPicPr>
        <xdr:cNvPr id="233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50031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151</xdr:row>
      <xdr:rowOff>19050</xdr:rowOff>
    </xdr:from>
    <xdr:to>
      <xdr:col>8</xdr:col>
      <xdr:colOff>390525</xdr:colOff>
      <xdr:row>152</xdr:row>
      <xdr:rowOff>142875</xdr:rowOff>
    </xdr:to>
    <xdr:pic>
      <xdr:nvPicPr>
        <xdr:cNvPr id="234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53269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153</xdr:row>
      <xdr:rowOff>19050</xdr:rowOff>
    </xdr:from>
    <xdr:to>
      <xdr:col>11</xdr:col>
      <xdr:colOff>381000</xdr:colOff>
      <xdr:row>154</xdr:row>
      <xdr:rowOff>142875</xdr:rowOff>
    </xdr:to>
    <xdr:pic>
      <xdr:nvPicPr>
        <xdr:cNvPr id="235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56508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155</xdr:row>
      <xdr:rowOff>19050</xdr:rowOff>
    </xdr:from>
    <xdr:to>
      <xdr:col>14</xdr:col>
      <xdr:colOff>381000</xdr:colOff>
      <xdr:row>156</xdr:row>
      <xdr:rowOff>142875</xdr:rowOff>
    </xdr:to>
    <xdr:pic>
      <xdr:nvPicPr>
        <xdr:cNvPr id="236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259746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159</xdr:row>
      <xdr:rowOff>19050</xdr:rowOff>
    </xdr:from>
    <xdr:to>
      <xdr:col>5</xdr:col>
      <xdr:colOff>381000</xdr:colOff>
      <xdr:row>160</xdr:row>
      <xdr:rowOff>142875</xdr:rowOff>
    </xdr:to>
    <xdr:pic>
      <xdr:nvPicPr>
        <xdr:cNvPr id="237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66604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161</xdr:row>
      <xdr:rowOff>19050</xdr:rowOff>
    </xdr:from>
    <xdr:to>
      <xdr:col>8</xdr:col>
      <xdr:colOff>390525</xdr:colOff>
      <xdr:row>162</xdr:row>
      <xdr:rowOff>142875</xdr:rowOff>
    </xdr:to>
    <xdr:pic>
      <xdr:nvPicPr>
        <xdr:cNvPr id="238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69843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163</xdr:row>
      <xdr:rowOff>19050</xdr:rowOff>
    </xdr:from>
    <xdr:to>
      <xdr:col>11</xdr:col>
      <xdr:colOff>381000</xdr:colOff>
      <xdr:row>164</xdr:row>
      <xdr:rowOff>142875</xdr:rowOff>
    </xdr:to>
    <xdr:pic>
      <xdr:nvPicPr>
        <xdr:cNvPr id="239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73081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165</xdr:row>
      <xdr:rowOff>19050</xdr:rowOff>
    </xdr:from>
    <xdr:to>
      <xdr:col>14</xdr:col>
      <xdr:colOff>381000</xdr:colOff>
      <xdr:row>166</xdr:row>
      <xdr:rowOff>142875</xdr:rowOff>
    </xdr:to>
    <xdr:pic>
      <xdr:nvPicPr>
        <xdr:cNvPr id="240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276320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159</xdr:row>
      <xdr:rowOff>19050</xdr:rowOff>
    </xdr:from>
    <xdr:to>
      <xdr:col>5</xdr:col>
      <xdr:colOff>381000</xdr:colOff>
      <xdr:row>160</xdr:row>
      <xdr:rowOff>142875</xdr:rowOff>
    </xdr:to>
    <xdr:pic>
      <xdr:nvPicPr>
        <xdr:cNvPr id="241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66604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161</xdr:row>
      <xdr:rowOff>19050</xdr:rowOff>
    </xdr:from>
    <xdr:to>
      <xdr:col>8</xdr:col>
      <xdr:colOff>390525</xdr:colOff>
      <xdr:row>162</xdr:row>
      <xdr:rowOff>142875</xdr:rowOff>
    </xdr:to>
    <xdr:pic>
      <xdr:nvPicPr>
        <xdr:cNvPr id="242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69843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163</xdr:row>
      <xdr:rowOff>19050</xdr:rowOff>
    </xdr:from>
    <xdr:to>
      <xdr:col>11</xdr:col>
      <xdr:colOff>381000</xdr:colOff>
      <xdr:row>164</xdr:row>
      <xdr:rowOff>142875</xdr:rowOff>
    </xdr:to>
    <xdr:pic>
      <xdr:nvPicPr>
        <xdr:cNvPr id="243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73081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165</xdr:row>
      <xdr:rowOff>19050</xdr:rowOff>
    </xdr:from>
    <xdr:to>
      <xdr:col>14</xdr:col>
      <xdr:colOff>381000</xdr:colOff>
      <xdr:row>166</xdr:row>
      <xdr:rowOff>142875</xdr:rowOff>
    </xdr:to>
    <xdr:pic>
      <xdr:nvPicPr>
        <xdr:cNvPr id="244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276320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173</xdr:row>
      <xdr:rowOff>19050</xdr:rowOff>
    </xdr:from>
    <xdr:to>
      <xdr:col>5</xdr:col>
      <xdr:colOff>381000</xdr:colOff>
      <xdr:row>174</xdr:row>
      <xdr:rowOff>142875</xdr:rowOff>
    </xdr:to>
    <xdr:pic>
      <xdr:nvPicPr>
        <xdr:cNvPr id="245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89655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175</xdr:row>
      <xdr:rowOff>19050</xdr:rowOff>
    </xdr:from>
    <xdr:to>
      <xdr:col>8</xdr:col>
      <xdr:colOff>390525</xdr:colOff>
      <xdr:row>176</xdr:row>
      <xdr:rowOff>142875</xdr:rowOff>
    </xdr:to>
    <xdr:pic>
      <xdr:nvPicPr>
        <xdr:cNvPr id="246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92893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177</xdr:row>
      <xdr:rowOff>19050</xdr:rowOff>
    </xdr:from>
    <xdr:to>
      <xdr:col>11</xdr:col>
      <xdr:colOff>381000</xdr:colOff>
      <xdr:row>178</xdr:row>
      <xdr:rowOff>142875</xdr:rowOff>
    </xdr:to>
    <xdr:pic>
      <xdr:nvPicPr>
        <xdr:cNvPr id="247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96132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179</xdr:row>
      <xdr:rowOff>19050</xdr:rowOff>
    </xdr:from>
    <xdr:to>
      <xdr:col>14</xdr:col>
      <xdr:colOff>381000</xdr:colOff>
      <xdr:row>180</xdr:row>
      <xdr:rowOff>142875</xdr:rowOff>
    </xdr:to>
    <xdr:pic>
      <xdr:nvPicPr>
        <xdr:cNvPr id="248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299370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173</xdr:row>
      <xdr:rowOff>19050</xdr:rowOff>
    </xdr:from>
    <xdr:to>
      <xdr:col>5</xdr:col>
      <xdr:colOff>381000</xdr:colOff>
      <xdr:row>174</xdr:row>
      <xdr:rowOff>142875</xdr:rowOff>
    </xdr:to>
    <xdr:pic>
      <xdr:nvPicPr>
        <xdr:cNvPr id="249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89655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175</xdr:row>
      <xdr:rowOff>19050</xdr:rowOff>
    </xdr:from>
    <xdr:to>
      <xdr:col>8</xdr:col>
      <xdr:colOff>390525</xdr:colOff>
      <xdr:row>176</xdr:row>
      <xdr:rowOff>142875</xdr:rowOff>
    </xdr:to>
    <xdr:pic>
      <xdr:nvPicPr>
        <xdr:cNvPr id="250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92893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177</xdr:row>
      <xdr:rowOff>19050</xdr:rowOff>
    </xdr:from>
    <xdr:to>
      <xdr:col>11</xdr:col>
      <xdr:colOff>381000</xdr:colOff>
      <xdr:row>178</xdr:row>
      <xdr:rowOff>142875</xdr:rowOff>
    </xdr:to>
    <xdr:pic>
      <xdr:nvPicPr>
        <xdr:cNvPr id="251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96132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179</xdr:row>
      <xdr:rowOff>19050</xdr:rowOff>
    </xdr:from>
    <xdr:to>
      <xdr:col>14</xdr:col>
      <xdr:colOff>381000</xdr:colOff>
      <xdr:row>180</xdr:row>
      <xdr:rowOff>142875</xdr:rowOff>
    </xdr:to>
    <xdr:pic>
      <xdr:nvPicPr>
        <xdr:cNvPr id="252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299370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183</xdr:row>
      <xdr:rowOff>19050</xdr:rowOff>
    </xdr:from>
    <xdr:to>
      <xdr:col>5</xdr:col>
      <xdr:colOff>381000</xdr:colOff>
      <xdr:row>184</xdr:row>
      <xdr:rowOff>142875</xdr:rowOff>
    </xdr:to>
    <xdr:pic>
      <xdr:nvPicPr>
        <xdr:cNvPr id="253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306228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185</xdr:row>
      <xdr:rowOff>19050</xdr:rowOff>
    </xdr:from>
    <xdr:to>
      <xdr:col>8</xdr:col>
      <xdr:colOff>390525</xdr:colOff>
      <xdr:row>186</xdr:row>
      <xdr:rowOff>142875</xdr:rowOff>
    </xdr:to>
    <xdr:pic>
      <xdr:nvPicPr>
        <xdr:cNvPr id="254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09467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187</xdr:row>
      <xdr:rowOff>19050</xdr:rowOff>
    </xdr:from>
    <xdr:to>
      <xdr:col>11</xdr:col>
      <xdr:colOff>381000</xdr:colOff>
      <xdr:row>188</xdr:row>
      <xdr:rowOff>142875</xdr:rowOff>
    </xdr:to>
    <xdr:pic>
      <xdr:nvPicPr>
        <xdr:cNvPr id="255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312705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189</xdr:row>
      <xdr:rowOff>19050</xdr:rowOff>
    </xdr:from>
    <xdr:to>
      <xdr:col>14</xdr:col>
      <xdr:colOff>381000</xdr:colOff>
      <xdr:row>190</xdr:row>
      <xdr:rowOff>142875</xdr:rowOff>
    </xdr:to>
    <xdr:pic>
      <xdr:nvPicPr>
        <xdr:cNvPr id="256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315944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183</xdr:row>
      <xdr:rowOff>19050</xdr:rowOff>
    </xdr:from>
    <xdr:to>
      <xdr:col>5</xdr:col>
      <xdr:colOff>381000</xdr:colOff>
      <xdr:row>184</xdr:row>
      <xdr:rowOff>142875</xdr:rowOff>
    </xdr:to>
    <xdr:pic>
      <xdr:nvPicPr>
        <xdr:cNvPr id="257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306228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185</xdr:row>
      <xdr:rowOff>19050</xdr:rowOff>
    </xdr:from>
    <xdr:to>
      <xdr:col>8</xdr:col>
      <xdr:colOff>390525</xdr:colOff>
      <xdr:row>186</xdr:row>
      <xdr:rowOff>142875</xdr:rowOff>
    </xdr:to>
    <xdr:pic>
      <xdr:nvPicPr>
        <xdr:cNvPr id="258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09467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187</xdr:row>
      <xdr:rowOff>19050</xdr:rowOff>
    </xdr:from>
    <xdr:to>
      <xdr:col>11</xdr:col>
      <xdr:colOff>381000</xdr:colOff>
      <xdr:row>188</xdr:row>
      <xdr:rowOff>142875</xdr:rowOff>
    </xdr:to>
    <xdr:pic>
      <xdr:nvPicPr>
        <xdr:cNvPr id="259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312705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189</xdr:row>
      <xdr:rowOff>19050</xdr:rowOff>
    </xdr:from>
    <xdr:to>
      <xdr:col>14</xdr:col>
      <xdr:colOff>381000</xdr:colOff>
      <xdr:row>190</xdr:row>
      <xdr:rowOff>142875</xdr:rowOff>
    </xdr:to>
    <xdr:pic>
      <xdr:nvPicPr>
        <xdr:cNvPr id="260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315944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193</xdr:row>
      <xdr:rowOff>19050</xdr:rowOff>
    </xdr:from>
    <xdr:to>
      <xdr:col>5</xdr:col>
      <xdr:colOff>381000</xdr:colOff>
      <xdr:row>194</xdr:row>
      <xdr:rowOff>142875</xdr:rowOff>
    </xdr:to>
    <xdr:pic>
      <xdr:nvPicPr>
        <xdr:cNvPr id="261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322802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195</xdr:row>
      <xdr:rowOff>19050</xdr:rowOff>
    </xdr:from>
    <xdr:to>
      <xdr:col>8</xdr:col>
      <xdr:colOff>390525</xdr:colOff>
      <xdr:row>196</xdr:row>
      <xdr:rowOff>142875</xdr:rowOff>
    </xdr:to>
    <xdr:pic>
      <xdr:nvPicPr>
        <xdr:cNvPr id="262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26040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197</xdr:row>
      <xdr:rowOff>19050</xdr:rowOff>
    </xdr:from>
    <xdr:to>
      <xdr:col>11</xdr:col>
      <xdr:colOff>381000</xdr:colOff>
      <xdr:row>198</xdr:row>
      <xdr:rowOff>142875</xdr:rowOff>
    </xdr:to>
    <xdr:pic>
      <xdr:nvPicPr>
        <xdr:cNvPr id="263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329279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199</xdr:row>
      <xdr:rowOff>19050</xdr:rowOff>
    </xdr:from>
    <xdr:to>
      <xdr:col>14</xdr:col>
      <xdr:colOff>381000</xdr:colOff>
      <xdr:row>200</xdr:row>
      <xdr:rowOff>142875</xdr:rowOff>
    </xdr:to>
    <xdr:pic>
      <xdr:nvPicPr>
        <xdr:cNvPr id="264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332517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193</xdr:row>
      <xdr:rowOff>19050</xdr:rowOff>
    </xdr:from>
    <xdr:to>
      <xdr:col>5</xdr:col>
      <xdr:colOff>381000</xdr:colOff>
      <xdr:row>194</xdr:row>
      <xdr:rowOff>142875</xdr:rowOff>
    </xdr:to>
    <xdr:pic>
      <xdr:nvPicPr>
        <xdr:cNvPr id="265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322802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195</xdr:row>
      <xdr:rowOff>19050</xdr:rowOff>
    </xdr:from>
    <xdr:to>
      <xdr:col>8</xdr:col>
      <xdr:colOff>390525</xdr:colOff>
      <xdr:row>196</xdr:row>
      <xdr:rowOff>142875</xdr:rowOff>
    </xdr:to>
    <xdr:pic>
      <xdr:nvPicPr>
        <xdr:cNvPr id="266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26040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197</xdr:row>
      <xdr:rowOff>19050</xdr:rowOff>
    </xdr:from>
    <xdr:to>
      <xdr:col>11</xdr:col>
      <xdr:colOff>381000</xdr:colOff>
      <xdr:row>198</xdr:row>
      <xdr:rowOff>142875</xdr:rowOff>
    </xdr:to>
    <xdr:pic>
      <xdr:nvPicPr>
        <xdr:cNvPr id="267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329279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199</xdr:row>
      <xdr:rowOff>19050</xdr:rowOff>
    </xdr:from>
    <xdr:to>
      <xdr:col>14</xdr:col>
      <xdr:colOff>381000</xdr:colOff>
      <xdr:row>200</xdr:row>
      <xdr:rowOff>142875</xdr:rowOff>
    </xdr:to>
    <xdr:pic>
      <xdr:nvPicPr>
        <xdr:cNvPr id="268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332517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203</xdr:row>
      <xdr:rowOff>19050</xdr:rowOff>
    </xdr:from>
    <xdr:to>
      <xdr:col>5</xdr:col>
      <xdr:colOff>381000</xdr:colOff>
      <xdr:row>204</xdr:row>
      <xdr:rowOff>142875</xdr:rowOff>
    </xdr:to>
    <xdr:pic>
      <xdr:nvPicPr>
        <xdr:cNvPr id="269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339375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205</xdr:row>
      <xdr:rowOff>19050</xdr:rowOff>
    </xdr:from>
    <xdr:to>
      <xdr:col>8</xdr:col>
      <xdr:colOff>390525</xdr:colOff>
      <xdr:row>206</xdr:row>
      <xdr:rowOff>142875</xdr:rowOff>
    </xdr:to>
    <xdr:pic>
      <xdr:nvPicPr>
        <xdr:cNvPr id="270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42614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207</xdr:row>
      <xdr:rowOff>19050</xdr:rowOff>
    </xdr:from>
    <xdr:to>
      <xdr:col>11</xdr:col>
      <xdr:colOff>381000</xdr:colOff>
      <xdr:row>208</xdr:row>
      <xdr:rowOff>142875</xdr:rowOff>
    </xdr:to>
    <xdr:pic>
      <xdr:nvPicPr>
        <xdr:cNvPr id="271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345852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209</xdr:row>
      <xdr:rowOff>19050</xdr:rowOff>
    </xdr:from>
    <xdr:to>
      <xdr:col>14</xdr:col>
      <xdr:colOff>381000</xdr:colOff>
      <xdr:row>210</xdr:row>
      <xdr:rowOff>142875</xdr:rowOff>
    </xdr:to>
    <xdr:pic>
      <xdr:nvPicPr>
        <xdr:cNvPr id="272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349091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203</xdr:row>
      <xdr:rowOff>19050</xdr:rowOff>
    </xdr:from>
    <xdr:to>
      <xdr:col>5</xdr:col>
      <xdr:colOff>381000</xdr:colOff>
      <xdr:row>204</xdr:row>
      <xdr:rowOff>142875</xdr:rowOff>
    </xdr:to>
    <xdr:pic>
      <xdr:nvPicPr>
        <xdr:cNvPr id="273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339375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205</xdr:row>
      <xdr:rowOff>19050</xdr:rowOff>
    </xdr:from>
    <xdr:to>
      <xdr:col>8</xdr:col>
      <xdr:colOff>390525</xdr:colOff>
      <xdr:row>206</xdr:row>
      <xdr:rowOff>142875</xdr:rowOff>
    </xdr:to>
    <xdr:pic>
      <xdr:nvPicPr>
        <xdr:cNvPr id="274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42614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207</xdr:row>
      <xdr:rowOff>19050</xdr:rowOff>
    </xdr:from>
    <xdr:to>
      <xdr:col>11</xdr:col>
      <xdr:colOff>381000</xdr:colOff>
      <xdr:row>208</xdr:row>
      <xdr:rowOff>142875</xdr:rowOff>
    </xdr:to>
    <xdr:pic>
      <xdr:nvPicPr>
        <xdr:cNvPr id="275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345852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209</xdr:row>
      <xdr:rowOff>19050</xdr:rowOff>
    </xdr:from>
    <xdr:to>
      <xdr:col>14</xdr:col>
      <xdr:colOff>381000</xdr:colOff>
      <xdr:row>210</xdr:row>
      <xdr:rowOff>142875</xdr:rowOff>
    </xdr:to>
    <xdr:pic>
      <xdr:nvPicPr>
        <xdr:cNvPr id="276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349091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213</xdr:row>
      <xdr:rowOff>19050</xdr:rowOff>
    </xdr:from>
    <xdr:to>
      <xdr:col>5</xdr:col>
      <xdr:colOff>381000</xdr:colOff>
      <xdr:row>214</xdr:row>
      <xdr:rowOff>142875</xdr:rowOff>
    </xdr:to>
    <xdr:pic>
      <xdr:nvPicPr>
        <xdr:cNvPr id="277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355949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215</xdr:row>
      <xdr:rowOff>19050</xdr:rowOff>
    </xdr:from>
    <xdr:to>
      <xdr:col>8</xdr:col>
      <xdr:colOff>390525</xdr:colOff>
      <xdr:row>216</xdr:row>
      <xdr:rowOff>142875</xdr:rowOff>
    </xdr:to>
    <xdr:pic>
      <xdr:nvPicPr>
        <xdr:cNvPr id="278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59187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217</xdr:row>
      <xdr:rowOff>19050</xdr:rowOff>
    </xdr:from>
    <xdr:to>
      <xdr:col>11</xdr:col>
      <xdr:colOff>381000</xdr:colOff>
      <xdr:row>218</xdr:row>
      <xdr:rowOff>142875</xdr:rowOff>
    </xdr:to>
    <xdr:pic>
      <xdr:nvPicPr>
        <xdr:cNvPr id="279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362426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219</xdr:row>
      <xdr:rowOff>19050</xdr:rowOff>
    </xdr:from>
    <xdr:to>
      <xdr:col>14</xdr:col>
      <xdr:colOff>381000</xdr:colOff>
      <xdr:row>220</xdr:row>
      <xdr:rowOff>142875</xdr:rowOff>
    </xdr:to>
    <xdr:pic>
      <xdr:nvPicPr>
        <xdr:cNvPr id="280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365664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213</xdr:row>
      <xdr:rowOff>19050</xdr:rowOff>
    </xdr:from>
    <xdr:to>
      <xdr:col>5</xdr:col>
      <xdr:colOff>381000</xdr:colOff>
      <xdr:row>214</xdr:row>
      <xdr:rowOff>142875</xdr:rowOff>
    </xdr:to>
    <xdr:pic>
      <xdr:nvPicPr>
        <xdr:cNvPr id="281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355949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215</xdr:row>
      <xdr:rowOff>19050</xdr:rowOff>
    </xdr:from>
    <xdr:to>
      <xdr:col>8</xdr:col>
      <xdr:colOff>390525</xdr:colOff>
      <xdr:row>216</xdr:row>
      <xdr:rowOff>142875</xdr:rowOff>
    </xdr:to>
    <xdr:pic>
      <xdr:nvPicPr>
        <xdr:cNvPr id="282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59187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217</xdr:row>
      <xdr:rowOff>19050</xdr:rowOff>
    </xdr:from>
    <xdr:to>
      <xdr:col>11</xdr:col>
      <xdr:colOff>381000</xdr:colOff>
      <xdr:row>218</xdr:row>
      <xdr:rowOff>142875</xdr:rowOff>
    </xdr:to>
    <xdr:pic>
      <xdr:nvPicPr>
        <xdr:cNvPr id="283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362426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219</xdr:row>
      <xdr:rowOff>19050</xdr:rowOff>
    </xdr:from>
    <xdr:to>
      <xdr:col>14</xdr:col>
      <xdr:colOff>381000</xdr:colOff>
      <xdr:row>220</xdr:row>
      <xdr:rowOff>142875</xdr:rowOff>
    </xdr:to>
    <xdr:pic>
      <xdr:nvPicPr>
        <xdr:cNvPr id="284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365664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223</xdr:row>
      <xdr:rowOff>19050</xdr:rowOff>
    </xdr:from>
    <xdr:to>
      <xdr:col>5</xdr:col>
      <xdr:colOff>381000</xdr:colOff>
      <xdr:row>224</xdr:row>
      <xdr:rowOff>142875</xdr:rowOff>
    </xdr:to>
    <xdr:pic>
      <xdr:nvPicPr>
        <xdr:cNvPr id="285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372522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225</xdr:row>
      <xdr:rowOff>19050</xdr:rowOff>
    </xdr:from>
    <xdr:to>
      <xdr:col>8</xdr:col>
      <xdr:colOff>390525</xdr:colOff>
      <xdr:row>226</xdr:row>
      <xdr:rowOff>142875</xdr:rowOff>
    </xdr:to>
    <xdr:pic>
      <xdr:nvPicPr>
        <xdr:cNvPr id="286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75761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227</xdr:row>
      <xdr:rowOff>19050</xdr:rowOff>
    </xdr:from>
    <xdr:to>
      <xdr:col>11</xdr:col>
      <xdr:colOff>381000</xdr:colOff>
      <xdr:row>228</xdr:row>
      <xdr:rowOff>142875</xdr:rowOff>
    </xdr:to>
    <xdr:pic>
      <xdr:nvPicPr>
        <xdr:cNvPr id="287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378999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229</xdr:row>
      <xdr:rowOff>19050</xdr:rowOff>
    </xdr:from>
    <xdr:to>
      <xdr:col>14</xdr:col>
      <xdr:colOff>381000</xdr:colOff>
      <xdr:row>230</xdr:row>
      <xdr:rowOff>142875</xdr:rowOff>
    </xdr:to>
    <xdr:pic>
      <xdr:nvPicPr>
        <xdr:cNvPr id="288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382238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223</xdr:row>
      <xdr:rowOff>19050</xdr:rowOff>
    </xdr:from>
    <xdr:to>
      <xdr:col>5</xdr:col>
      <xdr:colOff>381000</xdr:colOff>
      <xdr:row>224</xdr:row>
      <xdr:rowOff>142875</xdr:rowOff>
    </xdr:to>
    <xdr:pic>
      <xdr:nvPicPr>
        <xdr:cNvPr id="289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372522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225</xdr:row>
      <xdr:rowOff>19050</xdr:rowOff>
    </xdr:from>
    <xdr:to>
      <xdr:col>8</xdr:col>
      <xdr:colOff>390525</xdr:colOff>
      <xdr:row>226</xdr:row>
      <xdr:rowOff>142875</xdr:rowOff>
    </xdr:to>
    <xdr:pic>
      <xdr:nvPicPr>
        <xdr:cNvPr id="290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75761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227</xdr:row>
      <xdr:rowOff>19050</xdr:rowOff>
    </xdr:from>
    <xdr:to>
      <xdr:col>11</xdr:col>
      <xdr:colOff>381000</xdr:colOff>
      <xdr:row>228</xdr:row>
      <xdr:rowOff>142875</xdr:rowOff>
    </xdr:to>
    <xdr:pic>
      <xdr:nvPicPr>
        <xdr:cNvPr id="291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378999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229</xdr:row>
      <xdr:rowOff>19050</xdr:rowOff>
    </xdr:from>
    <xdr:to>
      <xdr:col>14</xdr:col>
      <xdr:colOff>381000</xdr:colOff>
      <xdr:row>230</xdr:row>
      <xdr:rowOff>142875</xdr:rowOff>
    </xdr:to>
    <xdr:pic>
      <xdr:nvPicPr>
        <xdr:cNvPr id="292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382238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233</xdr:row>
      <xdr:rowOff>19050</xdr:rowOff>
    </xdr:from>
    <xdr:to>
      <xdr:col>5</xdr:col>
      <xdr:colOff>381000</xdr:colOff>
      <xdr:row>234</xdr:row>
      <xdr:rowOff>142875</xdr:rowOff>
    </xdr:to>
    <xdr:pic>
      <xdr:nvPicPr>
        <xdr:cNvPr id="293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389096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235</xdr:row>
      <xdr:rowOff>19050</xdr:rowOff>
    </xdr:from>
    <xdr:to>
      <xdr:col>8</xdr:col>
      <xdr:colOff>390525</xdr:colOff>
      <xdr:row>236</xdr:row>
      <xdr:rowOff>142875</xdr:rowOff>
    </xdr:to>
    <xdr:pic>
      <xdr:nvPicPr>
        <xdr:cNvPr id="294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92334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237</xdr:row>
      <xdr:rowOff>19050</xdr:rowOff>
    </xdr:from>
    <xdr:to>
      <xdr:col>11</xdr:col>
      <xdr:colOff>381000</xdr:colOff>
      <xdr:row>238</xdr:row>
      <xdr:rowOff>142875</xdr:rowOff>
    </xdr:to>
    <xdr:pic>
      <xdr:nvPicPr>
        <xdr:cNvPr id="295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395573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239</xdr:row>
      <xdr:rowOff>19050</xdr:rowOff>
    </xdr:from>
    <xdr:to>
      <xdr:col>14</xdr:col>
      <xdr:colOff>381000</xdr:colOff>
      <xdr:row>240</xdr:row>
      <xdr:rowOff>142875</xdr:rowOff>
    </xdr:to>
    <xdr:pic>
      <xdr:nvPicPr>
        <xdr:cNvPr id="296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398811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233</xdr:row>
      <xdr:rowOff>19050</xdr:rowOff>
    </xdr:from>
    <xdr:to>
      <xdr:col>5</xdr:col>
      <xdr:colOff>381000</xdr:colOff>
      <xdr:row>234</xdr:row>
      <xdr:rowOff>142875</xdr:rowOff>
    </xdr:to>
    <xdr:pic>
      <xdr:nvPicPr>
        <xdr:cNvPr id="297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389096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235</xdr:row>
      <xdr:rowOff>19050</xdr:rowOff>
    </xdr:from>
    <xdr:to>
      <xdr:col>8</xdr:col>
      <xdr:colOff>390525</xdr:colOff>
      <xdr:row>236</xdr:row>
      <xdr:rowOff>142875</xdr:rowOff>
    </xdr:to>
    <xdr:pic>
      <xdr:nvPicPr>
        <xdr:cNvPr id="298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92334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237</xdr:row>
      <xdr:rowOff>19050</xdr:rowOff>
    </xdr:from>
    <xdr:to>
      <xdr:col>11</xdr:col>
      <xdr:colOff>381000</xdr:colOff>
      <xdr:row>238</xdr:row>
      <xdr:rowOff>142875</xdr:rowOff>
    </xdr:to>
    <xdr:pic>
      <xdr:nvPicPr>
        <xdr:cNvPr id="299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395573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239</xdr:row>
      <xdr:rowOff>19050</xdr:rowOff>
    </xdr:from>
    <xdr:to>
      <xdr:col>14</xdr:col>
      <xdr:colOff>381000</xdr:colOff>
      <xdr:row>240</xdr:row>
      <xdr:rowOff>142875</xdr:rowOff>
    </xdr:to>
    <xdr:pic>
      <xdr:nvPicPr>
        <xdr:cNvPr id="300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398811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243</xdr:row>
      <xdr:rowOff>19050</xdr:rowOff>
    </xdr:from>
    <xdr:to>
      <xdr:col>5</xdr:col>
      <xdr:colOff>381000</xdr:colOff>
      <xdr:row>244</xdr:row>
      <xdr:rowOff>142875</xdr:rowOff>
    </xdr:to>
    <xdr:pic>
      <xdr:nvPicPr>
        <xdr:cNvPr id="301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405669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245</xdr:row>
      <xdr:rowOff>19050</xdr:rowOff>
    </xdr:from>
    <xdr:to>
      <xdr:col>8</xdr:col>
      <xdr:colOff>390525</xdr:colOff>
      <xdr:row>246</xdr:row>
      <xdr:rowOff>142875</xdr:rowOff>
    </xdr:to>
    <xdr:pic>
      <xdr:nvPicPr>
        <xdr:cNvPr id="302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08908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247</xdr:row>
      <xdr:rowOff>19050</xdr:rowOff>
    </xdr:from>
    <xdr:to>
      <xdr:col>11</xdr:col>
      <xdr:colOff>381000</xdr:colOff>
      <xdr:row>248</xdr:row>
      <xdr:rowOff>142875</xdr:rowOff>
    </xdr:to>
    <xdr:pic>
      <xdr:nvPicPr>
        <xdr:cNvPr id="303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412146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249</xdr:row>
      <xdr:rowOff>19050</xdr:rowOff>
    </xdr:from>
    <xdr:to>
      <xdr:col>14</xdr:col>
      <xdr:colOff>381000</xdr:colOff>
      <xdr:row>250</xdr:row>
      <xdr:rowOff>142875</xdr:rowOff>
    </xdr:to>
    <xdr:pic>
      <xdr:nvPicPr>
        <xdr:cNvPr id="304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415385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243</xdr:row>
      <xdr:rowOff>19050</xdr:rowOff>
    </xdr:from>
    <xdr:to>
      <xdr:col>5</xdr:col>
      <xdr:colOff>381000</xdr:colOff>
      <xdr:row>244</xdr:row>
      <xdr:rowOff>142875</xdr:rowOff>
    </xdr:to>
    <xdr:pic>
      <xdr:nvPicPr>
        <xdr:cNvPr id="305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405669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245</xdr:row>
      <xdr:rowOff>19050</xdr:rowOff>
    </xdr:from>
    <xdr:to>
      <xdr:col>8</xdr:col>
      <xdr:colOff>390525</xdr:colOff>
      <xdr:row>246</xdr:row>
      <xdr:rowOff>142875</xdr:rowOff>
    </xdr:to>
    <xdr:pic>
      <xdr:nvPicPr>
        <xdr:cNvPr id="306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08908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247</xdr:row>
      <xdr:rowOff>19050</xdr:rowOff>
    </xdr:from>
    <xdr:to>
      <xdr:col>11</xdr:col>
      <xdr:colOff>381000</xdr:colOff>
      <xdr:row>248</xdr:row>
      <xdr:rowOff>142875</xdr:rowOff>
    </xdr:to>
    <xdr:pic>
      <xdr:nvPicPr>
        <xdr:cNvPr id="307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412146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249</xdr:row>
      <xdr:rowOff>19050</xdr:rowOff>
    </xdr:from>
    <xdr:to>
      <xdr:col>14</xdr:col>
      <xdr:colOff>381000</xdr:colOff>
      <xdr:row>250</xdr:row>
      <xdr:rowOff>142875</xdr:rowOff>
    </xdr:to>
    <xdr:pic>
      <xdr:nvPicPr>
        <xdr:cNvPr id="308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415385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257</xdr:row>
      <xdr:rowOff>19050</xdr:rowOff>
    </xdr:from>
    <xdr:to>
      <xdr:col>5</xdr:col>
      <xdr:colOff>381000</xdr:colOff>
      <xdr:row>258</xdr:row>
      <xdr:rowOff>142875</xdr:rowOff>
    </xdr:to>
    <xdr:pic>
      <xdr:nvPicPr>
        <xdr:cNvPr id="309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428720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259</xdr:row>
      <xdr:rowOff>19050</xdr:rowOff>
    </xdr:from>
    <xdr:to>
      <xdr:col>8</xdr:col>
      <xdr:colOff>390525</xdr:colOff>
      <xdr:row>260</xdr:row>
      <xdr:rowOff>142875</xdr:rowOff>
    </xdr:to>
    <xdr:pic>
      <xdr:nvPicPr>
        <xdr:cNvPr id="310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31958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261</xdr:row>
      <xdr:rowOff>19050</xdr:rowOff>
    </xdr:from>
    <xdr:to>
      <xdr:col>11</xdr:col>
      <xdr:colOff>381000</xdr:colOff>
      <xdr:row>262</xdr:row>
      <xdr:rowOff>142875</xdr:rowOff>
    </xdr:to>
    <xdr:pic>
      <xdr:nvPicPr>
        <xdr:cNvPr id="311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435197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263</xdr:row>
      <xdr:rowOff>19050</xdr:rowOff>
    </xdr:from>
    <xdr:to>
      <xdr:col>14</xdr:col>
      <xdr:colOff>381000</xdr:colOff>
      <xdr:row>264</xdr:row>
      <xdr:rowOff>142875</xdr:rowOff>
    </xdr:to>
    <xdr:pic>
      <xdr:nvPicPr>
        <xdr:cNvPr id="312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438435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257</xdr:row>
      <xdr:rowOff>19050</xdr:rowOff>
    </xdr:from>
    <xdr:to>
      <xdr:col>5</xdr:col>
      <xdr:colOff>381000</xdr:colOff>
      <xdr:row>258</xdr:row>
      <xdr:rowOff>142875</xdr:rowOff>
    </xdr:to>
    <xdr:pic>
      <xdr:nvPicPr>
        <xdr:cNvPr id="313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428720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259</xdr:row>
      <xdr:rowOff>19050</xdr:rowOff>
    </xdr:from>
    <xdr:to>
      <xdr:col>8</xdr:col>
      <xdr:colOff>390525</xdr:colOff>
      <xdr:row>260</xdr:row>
      <xdr:rowOff>142875</xdr:rowOff>
    </xdr:to>
    <xdr:pic>
      <xdr:nvPicPr>
        <xdr:cNvPr id="314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31958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261</xdr:row>
      <xdr:rowOff>19050</xdr:rowOff>
    </xdr:from>
    <xdr:to>
      <xdr:col>11</xdr:col>
      <xdr:colOff>381000</xdr:colOff>
      <xdr:row>262</xdr:row>
      <xdr:rowOff>142875</xdr:rowOff>
    </xdr:to>
    <xdr:pic>
      <xdr:nvPicPr>
        <xdr:cNvPr id="315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435197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263</xdr:row>
      <xdr:rowOff>19050</xdr:rowOff>
    </xdr:from>
    <xdr:to>
      <xdr:col>14</xdr:col>
      <xdr:colOff>381000</xdr:colOff>
      <xdr:row>264</xdr:row>
      <xdr:rowOff>142875</xdr:rowOff>
    </xdr:to>
    <xdr:pic>
      <xdr:nvPicPr>
        <xdr:cNvPr id="316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438435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267</xdr:row>
      <xdr:rowOff>19050</xdr:rowOff>
    </xdr:from>
    <xdr:to>
      <xdr:col>5</xdr:col>
      <xdr:colOff>381000</xdr:colOff>
      <xdr:row>268</xdr:row>
      <xdr:rowOff>142875</xdr:rowOff>
    </xdr:to>
    <xdr:pic>
      <xdr:nvPicPr>
        <xdr:cNvPr id="317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445293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269</xdr:row>
      <xdr:rowOff>19050</xdr:rowOff>
    </xdr:from>
    <xdr:to>
      <xdr:col>8</xdr:col>
      <xdr:colOff>390525</xdr:colOff>
      <xdr:row>270</xdr:row>
      <xdr:rowOff>142875</xdr:rowOff>
    </xdr:to>
    <xdr:pic>
      <xdr:nvPicPr>
        <xdr:cNvPr id="318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48532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271</xdr:row>
      <xdr:rowOff>19050</xdr:rowOff>
    </xdr:from>
    <xdr:to>
      <xdr:col>11</xdr:col>
      <xdr:colOff>381000</xdr:colOff>
      <xdr:row>272</xdr:row>
      <xdr:rowOff>142875</xdr:rowOff>
    </xdr:to>
    <xdr:pic>
      <xdr:nvPicPr>
        <xdr:cNvPr id="319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451770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273</xdr:row>
      <xdr:rowOff>19050</xdr:rowOff>
    </xdr:from>
    <xdr:to>
      <xdr:col>14</xdr:col>
      <xdr:colOff>381000</xdr:colOff>
      <xdr:row>274</xdr:row>
      <xdr:rowOff>142875</xdr:rowOff>
    </xdr:to>
    <xdr:pic>
      <xdr:nvPicPr>
        <xdr:cNvPr id="320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455009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267</xdr:row>
      <xdr:rowOff>19050</xdr:rowOff>
    </xdr:from>
    <xdr:to>
      <xdr:col>5</xdr:col>
      <xdr:colOff>381000</xdr:colOff>
      <xdr:row>268</xdr:row>
      <xdr:rowOff>142875</xdr:rowOff>
    </xdr:to>
    <xdr:pic>
      <xdr:nvPicPr>
        <xdr:cNvPr id="321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445293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269</xdr:row>
      <xdr:rowOff>19050</xdr:rowOff>
    </xdr:from>
    <xdr:to>
      <xdr:col>8</xdr:col>
      <xdr:colOff>390525</xdr:colOff>
      <xdr:row>270</xdr:row>
      <xdr:rowOff>142875</xdr:rowOff>
    </xdr:to>
    <xdr:pic>
      <xdr:nvPicPr>
        <xdr:cNvPr id="322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48532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271</xdr:row>
      <xdr:rowOff>19050</xdr:rowOff>
    </xdr:from>
    <xdr:to>
      <xdr:col>11</xdr:col>
      <xdr:colOff>381000</xdr:colOff>
      <xdr:row>272</xdr:row>
      <xdr:rowOff>142875</xdr:rowOff>
    </xdr:to>
    <xdr:pic>
      <xdr:nvPicPr>
        <xdr:cNvPr id="323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451770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273</xdr:row>
      <xdr:rowOff>19050</xdr:rowOff>
    </xdr:from>
    <xdr:to>
      <xdr:col>14</xdr:col>
      <xdr:colOff>381000</xdr:colOff>
      <xdr:row>274</xdr:row>
      <xdr:rowOff>142875</xdr:rowOff>
    </xdr:to>
    <xdr:pic>
      <xdr:nvPicPr>
        <xdr:cNvPr id="324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455009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277</xdr:row>
      <xdr:rowOff>19050</xdr:rowOff>
    </xdr:from>
    <xdr:to>
      <xdr:col>5</xdr:col>
      <xdr:colOff>381000</xdr:colOff>
      <xdr:row>278</xdr:row>
      <xdr:rowOff>142875</xdr:rowOff>
    </xdr:to>
    <xdr:pic>
      <xdr:nvPicPr>
        <xdr:cNvPr id="325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461867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279</xdr:row>
      <xdr:rowOff>19050</xdr:rowOff>
    </xdr:from>
    <xdr:to>
      <xdr:col>8</xdr:col>
      <xdr:colOff>390525</xdr:colOff>
      <xdr:row>280</xdr:row>
      <xdr:rowOff>142875</xdr:rowOff>
    </xdr:to>
    <xdr:pic>
      <xdr:nvPicPr>
        <xdr:cNvPr id="326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65105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281</xdr:row>
      <xdr:rowOff>19050</xdr:rowOff>
    </xdr:from>
    <xdr:to>
      <xdr:col>11</xdr:col>
      <xdr:colOff>381000</xdr:colOff>
      <xdr:row>282</xdr:row>
      <xdr:rowOff>142875</xdr:rowOff>
    </xdr:to>
    <xdr:pic>
      <xdr:nvPicPr>
        <xdr:cNvPr id="327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468344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283</xdr:row>
      <xdr:rowOff>19050</xdr:rowOff>
    </xdr:from>
    <xdr:to>
      <xdr:col>14</xdr:col>
      <xdr:colOff>381000</xdr:colOff>
      <xdr:row>284</xdr:row>
      <xdr:rowOff>142875</xdr:rowOff>
    </xdr:to>
    <xdr:pic>
      <xdr:nvPicPr>
        <xdr:cNvPr id="328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471582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277</xdr:row>
      <xdr:rowOff>19050</xdr:rowOff>
    </xdr:from>
    <xdr:to>
      <xdr:col>5</xdr:col>
      <xdr:colOff>381000</xdr:colOff>
      <xdr:row>278</xdr:row>
      <xdr:rowOff>142875</xdr:rowOff>
    </xdr:to>
    <xdr:pic>
      <xdr:nvPicPr>
        <xdr:cNvPr id="329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461867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279</xdr:row>
      <xdr:rowOff>19050</xdr:rowOff>
    </xdr:from>
    <xdr:to>
      <xdr:col>8</xdr:col>
      <xdr:colOff>390525</xdr:colOff>
      <xdr:row>280</xdr:row>
      <xdr:rowOff>142875</xdr:rowOff>
    </xdr:to>
    <xdr:pic>
      <xdr:nvPicPr>
        <xdr:cNvPr id="330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65105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281</xdr:row>
      <xdr:rowOff>19050</xdr:rowOff>
    </xdr:from>
    <xdr:to>
      <xdr:col>11</xdr:col>
      <xdr:colOff>381000</xdr:colOff>
      <xdr:row>282</xdr:row>
      <xdr:rowOff>142875</xdr:rowOff>
    </xdr:to>
    <xdr:pic>
      <xdr:nvPicPr>
        <xdr:cNvPr id="331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468344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283</xdr:row>
      <xdr:rowOff>19050</xdr:rowOff>
    </xdr:from>
    <xdr:to>
      <xdr:col>14</xdr:col>
      <xdr:colOff>381000</xdr:colOff>
      <xdr:row>284</xdr:row>
      <xdr:rowOff>142875</xdr:rowOff>
    </xdr:to>
    <xdr:pic>
      <xdr:nvPicPr>
        <xdr:cNvPr id="332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471582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287</xdr:row>
      <xdr:rowOff>19050</xdr:rowOff>
    </xdr:from>
    <xdr:to>
      <xdr:col>5</xdr:col>
      <xdr:colOff>381000</xdr:colOff>
      <xdr:row>288</xdr:row>
      <xdr:rowOff>142875</xdr:rowOff>
    </xdr:to>
    <xdr:pic>
      <xdr:nvPicPr>
        <xdr:cNvPr id="333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478440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289</xdr:row>
      <xdr:rowOff>19050</xdr:rowOff>
    </xdr:from>
    <xdr:to>
      <xdr:col>8</xdr:col>
      <xdr:colOff>390525</xdr:colOff>
      <xdr:row>290</xdr:row>
      <xdr:rowOff>142875</xdr:rowOff>
    </xdr:to>
    <xdr:pic>
      <xdr:nvPicPr>
        <xdr:cNvPr id="334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81679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291</xdr:row>
      <xdr:rowOff>19050</xdr:rowOff>
    </xdr:from>
    <xdr:to>
      <xdr:col>11</xdr:col>
      <xdr:colOff>381000</xdr:colOff>
      <xdr:row>292</xdr:row>
      <xdr:rowOff>142875</xdr:rowOff>
    </xdr:to>
    <xdr:pic>
      <xdr:nvPicPr>
        <xdr:cNvPr id="335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484917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293</xdr:row>
      <xdr:rowOff>19050</xdr:rowOff>
    </xdr:from>
    <xdr:to>
      <xdr:col>14</xdr:col>
      <xdr:colOff>381000</xdr:colOff>
      <xdr:row>294</xdr:row>
      <xdr:rowOff>142875</xdr:rowOff>
    </xdr:to>
    <xdr:pic>
      <xdr:nvPicPr>
        <xdr:cNvPr id="336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488156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287</xdr:row>
      <xdr:rowOff>19050</xdr:rowOff>
    </xdr:from>
    <xdr:to>
      <xdr:col>5</xdr:col>
      <xdr:colOff>381000</xdr:colOff>
      <xdr:row>288</xdr:row>
      <xdr:rowOff>142875</xdr:rowOff>
    </xdr:to>
    <xdr:pic>
      <xdr:nvPicPr>
        <xdr:cNvPr id="337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478440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289</xdr:row>
      <xdr:rowOff>19050</xdr:rowOff>
    </xdr:from>
    <xdr:to>
      <xdr:col>8</xdr:col>
      <xdr:colOff>390525</xdr:colOff>
      <xdr:row>290</xdr:row>
      <xdr:rowOff>142875</xdr:rowOff>
    </xdr:to>
    <xdr:pic>
      <xdr:nvPicPr>
        <xdr:cNvPr id="338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81679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291</xdr:row>
      <xdr:rowOff>19050</xdr:rowOff>
    </xdr:from>
    <xdr:to>
      <xdr:col>11</xdr:col>
      <xdr:colOff>381000</xdr:colOff>
      <xdr:row>292</xdr:row>
      <xdr:rowOff>142875</xdr:rowOff>
    </xdr:to>
    <xdr:pic>
      <xdr:nvPicPr>
        <xdr:cNvPr id="339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484917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293</xdr:row>
      <xdr:rowOff>19050</xdr:rowOff>
    </xdr:from>
    <xdr:to>
      <xdr:col>14</xdr:col>
      <xdr:colOff>381000</xdr:colOff>
      <xdr:row>294</xdr:row>
      <xdr:rowOff>142875</xdr:rowOff>
    </xdr:to>
    <xdr:pic>
      <xdr:nvPicPr>
        <xdr:cNvPr id="340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488156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6</xdr:row>
      <xdr:rowOff>19050</xdr:rowOff>
    </xdr:from>
    <xdr:to>
      <xdr:col>5</xdr:col>
      <xdr:colOff>381000</xdr:colOff>
      <xdr:row>7</xdr:row>
      <xdr:rowOff>142875</xdr:rowOff>
    </xdr:to>
    <xdr:pic>
      <xdr:nvPicPr>
        <xdr:cNvPr id="1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3239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8</xdr:row>
      <xdr:rowOff>19050</xdr:rowOff>
    </xdr:from>
    <xdr:to>
      <xdr:col>8</xdr:col>
      <xdr:colOff>390525</xdr:colOff>
      <xdr:row>9</xdr:row>
      <xdr:rowOff>142875</xdr:rowOff>
    </xdr:to>
    <xdr:pic>
      <xdr:nvPicPr>
        <xdr:cNvPr id="2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6478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19050</xdr:rowOff>
    </xdr:from>
    <xdr:to>
      <xdr:col>11</xdr:col>
      <xdr:colOff>381000</xdr:colOff>
      <xdr:row>11</xdr:row>
      <xdr:rowOff>142875</xdr:rowOff>
    </xdr:to>
    <xdr:pic>
      <xdr:nvPicPr>
        <xdr:cNvPr id="3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9716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19050</xdr:rowOff>
    </xdr:from>
    <xdr:to>
      <xdr:col>14</xdr:col>
      <xdr:colOff>381000</xdr:colOff>
      <xdr:row>13</xdr:row>
      <xdr:rowOff>142875</xdr:rowOff>
    </xdr:to>
    <xdr:pic>
      <xdr:nvPicPr>
        <xdr:cNvPr id="4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22955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14</xdr:row>
      <xdr:rowOff>19050</xdr:rowOff>
    </xdr:from>
    <xdr:to>
      <xdr:col>17</xdr:col>
      <xdr:colOff>381000</xdr:colOff>
      <xdr:row>15</xdr:row>
      <xdr:rowOff>142875</xdr:rowOff>
    </xdr:to>
    <xdr:pic>
      <xdr:nvPicPr>
        <xdr:cNvPr id="5" name="Picture 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26193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19050</xdr:rowOff>
    </xdr:from>
    <xdr:to>
      <xdr:col>5</xdr:col>
      <xdr:colOff>381000</xdr:colOff>
      <xdr:row>22</xdr:row>
      <xdr:rowOff>142875</xdr:rowOff>
    </xdr:to>
    <xdr:pic>
      <xdr:nvPicPr>
        <xdr:cNvPr id="6" name="Picture 6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37909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23</xdr:row>
      <xdr:rowOff>19050</xdr:rowOff>
    </xdr:from>
    <xdr:to>
      <xdr:col>8</xdr:col>
      <xdr:colOff>390525</xdr:colOff>
      <xdr:row>24</xdr:row>
      <xdr:rowOff>142875</xdr:rowOff>
    </xdr:to>
    <xdr:pic>
      <xdr:nvPicPr>
        <xdr:cNvPr id="7" name="Picture 7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11480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25</xdr:row>
      <xdr:rowOff>19050</xdr:rowOff>
    </xdr:from>
    <xdr:to>
      <xdr:col>11</xdr:col>
      <xdr:colOff>381000</xdr:colOff>
      <xdr:row>26</xdr:row>
      <xdr:rowOff>142875</xdr:rowOff>
    </xdr:to>
    <xdr:pic>
      <xdr:nvPicPr>
        <xdr:cNvPr id="8" name="Picture 8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44386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19050</xdr:rowOff>
    </xdr:from>
    <xdr:to>
      <xdr:col>14</xdr:col>
      <xdr:colOff>381000</xdr:colOff>
      <xdr:row>28</xdr:row>
      <xdr:rowOff>142875</xdr:rowOff>
    </xdr:to>
    <xdr:pic>
      <xdr:nvPicPr>
        <xdr:cNvPr id="9" name="Picture 9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476250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29</xdr:row>
      <xdr:rowOff>19050</xdr:rowOff>
    </xdr:from>
    <xdr:to>
      <xdr:col>17</xdr:col>
      <xdr:colOff>381000</xdr:colOff>
      <xdr:row>30</xdr:row>
      <xdr:rowOff>142875</xdr:rowOff>
    </xdr:to>
    <xdr:pic>
      <xdr:nvPicPr>
        <xdr:cNvPr id="10" name="Picture 10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50863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36</xdr:row>
      <xdr:rowOff>19050</xdr:rowOff>
    </xdr:from>
    <xdr:to>
      <xdr:col>5</xdr:col>
      <xdr:colOff>381000</xdr:colOff>
      <xdr:row>37</xdr:row>
      <xdr:rowOff>142875</xdr:rowOff>
    </xdr:to>
    <xdr:pic>
      <xdr:nvPicPr>
        <xdr:cNvPr id="11" name="Picture 1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579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19050</xdr:rowOff>
    </xdr:from>
    <xdr:to>
      <xdr:col>8</xdr:col>
      <xdr:colOff>381000</xdr:colOff>
      <xdr:row>39</xdr:row>
      <xdr:rowOff>142875</xdr:rowOff>
    </xdr:to>
    <xdr:pic>
      <xdr:nvPicPr>
        <xdr:cNvPr id="12" name="Picture 1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65817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40</xdr:row>
      <xdr:rowOff>19050</xdr:rowOff>
    </xdr:from>
    <xdr:to>
      <xdr:col>11</xdr:col>
      <xdr:colOff>381000</xdr:colOff>
      <xdr:row>41</xdr:row>
      <xdr:rowOff>142875</xdr:rowOff>
    </xdr:to>
    <xdr:pic>
      <xdr:nvPicPr>
        <xdr:cNvPr id="13" name="Picture 1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69056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42</xdr:row>
      <xdr:rowOff>19050</xdr:rowOff>
    </xdr:from>
    <xdr:to>
      <xdr:col>14</xdr:col>
      <xdr:colOff>381000</xdr:colOff>
      <xdr:row>43</xdr:row>
      <xdr:rowOff>142875</xdr:rowOff>
    </xdr:to>
    <xdr:pic>
      <xdr:nvPicPr>
        <xdr:cNvPr id="14" name="Picture 1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72294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19050</xdr:rowOff>
    </xdr:from>
    <xdr:to>
      <xdr:col>17</xdr:col>
      <xdr:colOff>381000</xdr:colOff>
      <xdr:row>45</xdr:row>
      <xdr:rowOff>142875</xdr:rowOff>
    </xdr:to>
    <xdr:pic>
      <xdr:nvPicPr>
        <xdr:cNvPr id="15" name="Picture 16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5533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51</xdr:row>
      <xdr:rowOff>19050</xdr:rowOff>
    </xdr:from>
    <xdr:to>
      <xdr:col>5</xdr:col>
      <xdr:colOff>381000</xdr:colOff>
      <xdr:row>52</xdr:row>
      <xdr:rowOff>142875</xdr:rowOff>
    </xdr:to>
    <xdr:pic>
      <xdr:nvPicPr>
        <xdr:cNvPr id="16" name="Picture 18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872490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53</xdr:row>
      <xdr:rowOff>19050</xdr:rowOff>
    </xdr:from>
    <xdr:to>
      <xdr:col>8</xdr:col>
      <xdr:colOff>381000</xdr:colOff>
      <xdr:row>54</xdr:row>
      <xdr:rowOff>142875</xdr:rowOff>
    </xdr:to>
    <xdr:pic>
      <xdr:nvPicPr>
        <xdr:cNvPr id="17" name="Picture 19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0487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55</xdr:row>
      <xdr:rowOff>19050</xdr:rowOff>
    </xdr:from>
    <xdr:to>
      <xdr:col>11</xdr:col>
      <xdr:colOff>381000</xdr:colOff>
      <xdr:row>56</xdr:row>
      <xdr:rowOff>142875</xdr:rowOff>
    </xdr:to>
    <xdr:pic>
      <xdr:nvPicPr>
        <xdr:cNvPr id="18" name="Picture 20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937260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57</xdr:row>
      <xdr:rowOff>19050</xdr:rowOff>
    </xdr:from>
    <xdr:to>
      <xdr:col>14</xdr:col>
      <xdr:colOff>381000</xdr:colOff>
      <xdr:row>58</xdr:row>
      <xdr:rowOff>142875</xdr:rowOff>
    </xdr:to>
    <xdr:pic>
      <xdr:nvPicPr>
        <xdr:cNvPr id="19" name="Picture 2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96964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59</xdr:row>
      <xdr:rowOff>19050</xdr:rowOff>
    </xdr:from>
    <xdr:to>
      <xdr:col>17</xdr:col>
      <xdr:colOff>381000</xdr:colOff>
      <xdr:row>60</xdr:row>
      <xdr:rowOff>142875</xdr:rowOff>
    </xdr:to>
    <xdr:pic>
      <xdr:nvPicPr>
        <xdr:cNvPr id="20" name="Picture 2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02030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69</xdr:row>
      <xdr:rowOff>19050</xdr:rowOff>
    </xdr:from>
    <xdr:to>
      <xdr:col>5</xdr:col>
      <xdr:colOff>381000</xdr:colOff>
      <xdr:row>70</xdr:row>
      <xdr:rowOff>142875</xdr:rowOff>
    </xdr:to>
    <xdr:pic>
      <xdr:nvPicPr>
        <xdr:cNvPr id="21" name="Picture 2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16776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71</xdr:row>
      <xdr:rowOff>19050</xdr:rowOff>
    </xdr:from>
    <xdr:to>
      <xdr:col>8</xdr:col>
      <xdr:colOff>381000</xdr:colOff>
      <xdr:row>72</xdr:row>
      <xdr:rowOff>142875</xdr:rowOff>
    </xdr:to>
    <xdr:pic>
      <xdr:nvPicPr>
        <xdr:cNvPr id="22" name="Picture 2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200150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73</xdr:row>
      <xdr:rowOff>19050</xdr:rowOff>
    </xdr:from>
    <xdr:to>
      <xdr:col>11</xdr:col>
      <xdr:colOff>381000</xdr:colOff>
      <xdr:row>74</xdr:row>
      <xdr:rowOff>142875</xdr:rowOff>
    </xdr:to>
    <xdr:pic>
      <xdr:nvPicPr>
        <xdr:cNvPr id="23" name="Picture 2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23253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75</xdr:row>
      <xdr:rowOff>19050</xdr:rowOff>
    </xdr:from>
    <xdr:to>
      <xdr:col>14</xdr:col>
      <xdr:colOff>381000</xdr:colOff>
      <xdr:row>76</xdr:row>
      <xdr:rowOff>142875</xdr:rowOff>
    </xdr:to>
    <xdr:pic>
      <xdr:nvPicPr>
        <xdr:cNvPr id="24" name="Picture 26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264920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19050</xdr:rowOff>
    </xdr:from>
    <xdr:to>
      <xdr:col>17</xdr:col>
      <xdr:colOff>381000</xdr:colOff>
      <xdr:row>78</xdr:row>
      <xdr:rowOff>142875</xdr:rowOff>
    </xdr:to>
    <xdr:pic>
      <xdr:nvPicPr>
        <xdr:cNvPr id="25" name="Picture 27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29730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19050</xdr:rowOff>
    </xdr:from>
    <xdr:to>
      <xdr:col>5</xdr:col>
      <xdr:colOff>381000</xdr:colOff>
      <xdr:row>85</xdr:row>
      <xdr:rowOff>142875</xdr:rowOff>
    </xdr:to>
    <xdr:pic>
      <xdr:nvPicPr>
        <xdr:cNvPr id="26" name="Picture 28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41446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86</xdr:row>
      <xdr:rowOff>19050</xdr:rowOff>
    </xdr:from>
    <xdr:to>
      <xdr:col>8</xdr:col>
      <xdr:colOff>381000</xdr:colOff>
      <xdr:row>87</xdr:row>
      <xdr:rowOff>142875</xdr:rowOff>
    </xdr:to>
    <xdr:pic>
      <xdr:nvPicPr>
        <xdr:cNvPr id="27" name="Picture 29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44684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88</xdr:row>
      <xdr:rowOff>19050</xdr:rowOff>
    </xdr:from>
    <xdr:to>
      <xdr:col>11</xdr:col>
      <xdr:colOff>381000</xdr:colOff>
      <xdr:row>89</xdr:row>
      <xdr:rowOff>142875</xdr:rowOff>
    </xdr:to>
    <xdr:pic>
      <xdr:nvPicPr>
        <xdr:cNvPr id="28" name="Picture 30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47923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90</xdr:row>
      <xdr:rowOff>19050</xdr:rowOff>
    </xdr:from>
    <xdr:to>
      <xdr:col>14</xdr:col>
      <xdr:colOff>381000</xdr:colOff>
      <xdr:row>91</xdr:row>
      <xdr:rowOff>142875</xdr:rowOff>
    </xdr:to>
    <xdr:pic>
      <xdr:nvPicPr>
        <xdr:cNvPr id="29" name="Picture 3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51161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19050</xdr:rowOff>
    </xdr:from>
    <xdr:to>
      <xdr:col>17</xdr:col>
      <xdr:colOff>381000</xdr:colOff>
      <xdr:row>93</xdr:row>
      <xdr:rowOff>142875</xdr:rowOff>
    </xdr:to>
    <xdr:pic>
      <xdr:nvPicPr>
        <xdr:cNvPr id="30" name="Picture 3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54400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114</xdr:row>
      <xdr:rowOff>19050</xdr:rowOff>
    </xdr:from>
    <xdr:to>
      <xdr:col>5</xdr:col>
      <xdr:colOff>381000</xdr:colOff>
      <xdr:row>115</xdr:row>
      <xdr:rowOff>142875</xdr:rowOff>
    </xdr:to>
    <xdr:pic>
      <xdr:nvPicPr>
        <xdr:cNvPr id="31" name="Picture 3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90785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116</xdr:row>
      <xdr:rowOff>19050</xdr:rowOff>
    </xdr:from>
    <xdr:to>
      <xdr:col>8</xdr:col>
      <xdr:colOff>381000</xdr:colOff>
      <xdr:row>117</xdr:row>
      <xdr:rowOff>142875</xdr:rowOff>
    </xdr:to>
    <xdr:pic>
      <xdr:nvPicPr>
        <xdr:cNvPr id="32" name="Picture 3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4024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118</xdr:row>
      <xdr:rowOff>19050</xdr:rowOff>
    </xdr:from>
    <xdr:to>
      <xdr:col>11</xdr:col>
      <xdr:colOff>381000</xdr:colOff>
      <xdr:row>119</xdr:row>
      <xdr:rowOff>142875</xdr:rowOff>
    </xdr:to>
    <xdr:pic>
      <xdr:nvPicPr>
        <xdr:cNvPr id="33" name="Picture 3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97262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120</xdr:row>
      <xdr:rowOff>19050</xdr:rowOff>
    </xdr:from>
    <xdr:to>
      <xdr:col>14</xdr:col>
      <xdr:colOff>381000</xdr:colOff>
      <xdr:row>121</xdr:row>
      <xdr:rowOff>142875</xdr:rowOff>
    </xdr:to>
    <xdr:pic>
      <xdr:nvPicPr>
        <xdr:cNvPr id="34" name="Picture 36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200501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19050</xdr:rowOff>
    </xdr:from>
    <xdr:to>
      <xdr:col>17</xdr:col>
      <xdr:colOff>381000</xdr:colOff>
      <xdr:row>123</xdr:row>
      <xdr:rowOff>142875</xdr:rowOff>
    </xdr:to>
    <xdr:pic>
      <xdr:nvPicPr>
        <xdr:cNvPr id="35" name="Picture 37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203739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99</xdr:row>
      <xdr:rowOff>19050</xdr:rowOff>
    </xdr:from>
    <xdr:to>
      <xdr:col>5</xdr:col>
      <xdr:colOff>381000</xdr:colOff>
      <xdr:row>100</xdr:row>
      <xdr:rowOff>142875</xdr:rowOff>
    </xdr:to>
    <xdr:pic>
      <xdr:nvPicPr>
        <xdr:cNvPr id="36" name="Picture 39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661160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101</xdr:row>
      <xdr:rowOff>19050</xdr:rowOff>
    </xdr:from>
    <xdr:to>
      <xdr:col>8</xdr:col>
      <xdr:colOff>381000</xdr:colOff>
      <xdr:row>102</xdr:row>
      <xdr:rowOff>142875</xdr:rowOff>
    </xdr:to>
    <xdr:pic>
      <xdr:nvPicPr>
        <xdr:cNvPr id="37" name="Picture 40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69354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103</xdr:row>
      <xdr:rowOff>19050</xdr:rowOff>
    </xdr:from>
    <xdr:to>
      <xdr:col>11</xdr:col>
      <xdr:colOff>381000</xdr:colOff>
      <xdr:row>104</xdr:row>
      <xdr:rowOff>142875</xdr:rowOff>
    </xdr:to>
    <xdr:pic>
      <xdr:nvPicPr>
        <xdr:cNvPr id="38" name="Picture 4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725930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19050</xdr:rowOff>
    </xdr:from>
    <xdr:to>
      <xdr:col>14</xdr:col>
      <xdr:colOff>381000</xdr:colOff>
      <xdr:row>106</xdr:row>
      <xdr:rowOff>142875</xdr:rowOff>
    </xdr:to>
    <xdr:pic>
      <xdr:nvPicPr>
        <xdr:cNvPr id="39" name="Picture 4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75831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19050</xdr:rowOff>
    </xdr:from>
    <xdr:to>
      <xdr:col>17</xdr:col>
      <xdr:colOff>381000</xdr:colOff>
      <xdr:row>108</xdr:row>
      <xdr:rowOff>142875</xdr:rowOff>
    </xdr:to>
    <xdr:pic>
      <xdr:nvPicPr>
        <xdr:cNvPr id="40" name="Picture 4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790700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124</xdr:row>
      <xdr:rowOff>28575</xdr:rowOff>
    </xdr:from>
    <xdr:to>
      <xdr:col>29</xdr:col>
      <xdr:colOff>390525</xdr:colOff>
      <xdr:row>125</xdr:row>
      <xdr:rowOff>152400</xdr:rowOff>
    </xdr:to>
    <xdr:pic>
      <xdr:nvPicPr>
        <xdr:cNvPr id="41" name="Picture 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207073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109</xdr:row>
      <xdr:rowOff>28575</xdr:rowOff>
    </xdr:from>
    <xdr:to>
      <xdr:col>29</xdr:col>
      <xdr:colOff>390525</xdr:colOff>
      <xdr:row>110</xdr:row>
      <xdr:rowOff>152400</xdr:rowOff>
    </xdr:to>
    <xdr:pic>
      <xdr:nvPicPr>
        <xdr:cNvPr id="42" name="Picture 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82403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94</xdr:row>
      <xdr:rowOff>28575</xdr:rowOff>
    </xdr:from>
    <xdr:to>
      <xdr:col>29</xdr:col>
      <xdr:colOff>390525</xdr:colOff>
      <xdr:row>95</xdr:row>
      <xdr:rowOff>152400</xdr:rowOff>
    </xdr:to>
    <xdr:pic>
      <xdr:nvPicPr>
        <xdr:cNvPr id="43" name="Picture 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577340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79</xdr:row>
      <xdr:rowOff>28575</xdr:rowOff>
    </xdr:from>
    <xdr:to>
      <xdr:col>29</xdr:col>
      <xdr:colOff>390525</xdr:colOff>
      <xdr:row>80</xdr:row>
      <xdr:rowOff>152400</xdr:rowOff>
    </xdr:to>
    <xdr:pic>
      <xdr:nvPicPr>
        <xdr:cNvPr id="44" name="Picture 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33064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61</xdr:row>
      <xdr:rowOff>28575</xdr:rowOff>
    </xdr:from>
    <xdr:to>
      <xdr:col>29</xdr:col>
      <xdr:colOff>390525</xdr:colOff>
      <xdr:row>62</xdr:row>
      <xdr:rowOff>152400</xdr:rowOff>
    </xdr:to>
    <xdr:pic>
      <xdr:nvPicPr>
        <xdr:cNvPr id="45" name="Picture 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03536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46</xdr:row>
      <xdr:rowOff>28575</xdr:rowOff>
    </xdr:from>
    <xdr:to>
      <xdr:col>29</xdr:col>
      <xdr:colOff>390525</xdr:colOff>
      <xdr:row>47</xdr:row>
      <xdr:rowOff>152400</xdr:rowOff>
    </xdr:to>
    <xdr:pic>
      <xdr:nvPicPr>
        <xdr:cNvPr id="46" name="Picture 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788670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31</xdr:row>
      <xdr:rowOff>28575</xdr:rowOff>
    </xdr:from>
    <xdr:to>
      <xdr:col>29</xdr:col>
      <xdr:colOff>390525</xdr:colOff>
      <xdr:row>32</xdr:row>
      <xdr:rowOff>152400</xdr:rowOff>
    </xdr:to>
    <xdr:pic>
      <xdr:nvPicPr>
        <xdr:cNvPr id="47" name="Picture 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54197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16</xdr:row>
      <xdr:rowOff>28575</xdr:rowOff>
    </xdr:from>
    <xdr:to>
      <xdr:col>29</xdr:col>
      <xdr:colOff>390525</xdr:colOff>
      <xdr:row>17</xdr:row>
      <xdr:rowOff>152400</xdr:rowOff>
    </xdr:to>
    <xdr:pic>
      <xdr:nvPicPr>
        <xdr:cNvPr id="48" name="Picture 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29527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6</xdr:row>
      <xdr:rowOff>19050</xdr:rowOff>
    </xdr:from>
    <xdr:to>
      <xdr:col>5</xdr:col>
      <xdr:colOff>381000</xdr:colOff>
      <xdr:row>7</xdr:row>
      <xdr:rowOff>142875</xdr:rowOff>
    </xdr:to>
    <xdr:pic>
      <xdr:nvPicPr>
        <xdr:cNvPr id="1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13239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8</xdr:row>
      <xdr:rowOff>19050</xdr:rowOff>
    </xdr:from>
    <xdr:to>
      <xdr:col>8</xdr:col>
      <xdr:colOff>390525</xdr:colOff>
      <xdr:row>9</xdr:row>
      <xdr:rowOff>142875</xdr:rowOff>
    </xdr:to>
    <xdr:pic>
      <xdr:nvPicPr>
        <xdr:cNvPr id="2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6478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19050</xdr:rowOff>
    </xdr:from>
    <xdr:to>
      <xdr:col>11</xdr:col>
      <xdr:colOff>381000</xdr:colOff>
      <xdr:row>11</xdr:row>
      <xdr:rowOff>142875</xdr:rowOff>
    </xdr:to>
    <xdr:pic>
      <xdr:nvPicPr>
        <xdr:cNvPr id="3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19716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19050</xdr:rowOff>
    </xdr:from>
    <xdr:to>
      <xdr:col>14</xdr:col>
      <xdr:colOff>381000</xdr:colOff>
      <xdr:row>13</xdr:row>
      <xdr:rowOff>142875</xdr:rowOff>
    </xdr:to>
    <xdr:pic>
      <xdr:nvPicPr>
        <xdr:cNvPr id="4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22955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14</xdr:row>
      <xdr:rowOff>19050</xdr:rowOff>
    </xdr:from>
    <xdr:to>
      <xdr:col>17</xdr:col>
      <xdr:colOff>381000</xdr:colOff>
      <xdr:row>15</xdr:row>
      <xdr:rowOff>142875</xdr:rowOff>
    </xdr:to>
    <xdr:pic>
      <xdr:nvPicPr>
        <xdr:cNvPr id="5" name="Picture 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26193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16</xdr:row>
      <xdr:rowOff>28575</xdr:rowOff>
    </xdr:from>
    <xdr:to>
      <xdr:col>29</xdr:col>
      <xdr:colOff>390525</xdr:colOff>
      <xdr:row>17</xdr:row>
      <xdr:rowOff>152400</xdr:rowOff>
    </xdr:to>
    <xdr:pic>
      <xdr:nvPicPr>
        <xdr:cNvPr id="6" name="Picture 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29527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FINK\Lokale%20Einstellungen\Temporary%20Internet%20Files\OLK28\Final%20Entires\GER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IJ\BURGOS\indiydob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URGOS\ACTASind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cuments\&#1085;&#1072;&#1089;&#1090;&#1086;&#1083;&#1100;&#1085;&#1099;&#1081;%20&#1090;&#1077;&#1085;&#1085;&#1080;&#1089;\&#1040;&#1088;&#1093;&#1080;&#1074;%20&#1089;&#1086;&#1088;&#1077;&#1074;&#1085;&#1086;&#1074;&#1072;&#1085;&#1080;&#1081;\&#1059;&#1088;&#1060;&#1054;_&#1095;&#1080;&#1089;&#1090;&#1099;&#1081;\sony\ABSOLUTO\ACTA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cuments\&#1085;&#1072;&#1089;&#1090;&#1086;&#1083;&#1100;&#1085;&#1099;&#1081;%20&#1090;&#1077;&#1085;&#1085;&#1080;&#1089;\&#1040;&#1088;&#1093;&#1080;&#1074;%20&#1089;&#1086;&#1088;&#1077;&#1074;&#1085;&#1086;&#1074;&#1072;&#1085;&#1080;&#1081;\&#1059;&#1088;&#1060;&#1054;_&#1095;&#1080;&#1089;&#1090;&#1099;&#1081;\yo\Cadete%20con%20f&#243;rmula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cuments\&#1085;&#1072;&#1089;&#1090;&#1086;&#1083;&#1100;&#1085;&#1099;&#1081;%20&#1090;&#1077;&#1085;&#1085;&#1080;&#1089;\&#1040;&#1088;&#1093;&#1080;&#1074;%20&#1089;&#1086;&#1088;&#1077;&#1074;&#1085;&#1086;&#1074;&#1072;&#1085;&#1080;&#1081;\&#1059;&#1088;&#1060;&#1054;_&#1095;&#1080;&#1089;&#1090;&#1099;&#1081;\DOKUME~1\BOSS\LOKALE~1\Temp\Tempor&#228;res%20Verzeichnis%201%20f&#252;r%202007%20Russian%20Open.zip\WJTTC%202005%20AUT\LINZ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OPAREY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cuments\&#1085;&#1072;&#1089;&#1090;&#1086;&#1083;&#1100;&#1085;&#1099;&#1081;%20&#1090;&#1077;&#1085;&#1085;&#1080;&#1089;\&#1040;&#1088;&#1093;&#1080;&#1074;%20&#1089;&#1086;&#1088;&#1077;&#1074;&#1085;&#1086;&#1074;&#1072;&#1085;&#1080;&#1081;\&#1059;&#1088;&#1060;&#1054;_&#1095;&#1080;&#1089;&#1090;&#1099;&#1081;\DOKUME~1\BOSS\LOKALE~1\Temp\Tempor&#228;res%20Verzeichnis%201%20f&#252;r%202007%20Russian%20Open.zip\WJC%202006-05%20ESP\SYOC%2020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cuments\&#1085;&#1072;&#1089;&#1090;&#1086;&#1083;&#1100;&#1085;&#1099;&#1081;%20&#1090;&#1077;&#1085;&#1085;&#1080;&#1089;\&#1040;&#1088;&#1093;&#1080;&#1074;%20&#1089;&#1086;&#1088;&#1077;&#1074;&#1085;&#1086;&#1074;&#1072;&#1085;&#1080;&#1081;\&#1059;&#1088;&#1060;&#1054;_&#1095;&#1080;&#1089;&#1090;&#1099;&#1081;\DOKUME~1\BOSS\LOKALE~1\Temp\Tempor&#228;res%20Verzeichnis%201%20f&#252;r%202007%20Russian%20Open.zip\WJC%202006-08%20IND\WJC%20IND%2020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cuments\&#1085;&#1072;&#1089;&#1090;&#1086;&#1083;&#1100;&#1085;&#1099;&#1081;%20&#1090;&#1077;&#1085;&#1085;&#1080;&#1089;\&#1040;&#1088;&#1093;&#1080;&#1074;%20&#1089;&#1086;&#1088;&#1077;&#1074;&#1085;&#1086;&#1074;&#1072;&#1085;&#1080;&#1081;\&#1059;&#1088;&#1060;&#1054;_&#1095;&#1080;&#1089;&#1090;&#1099;&#1081;\Dokumente%20und%20Einstellungen\FINK\Lokale%20Einstellungen\Temporary%20Internet%20Files\OLK28\Final%20Entires\GER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cuments\&#1085;&#1072;&#1089;&#1090;&#1086;&#1083;&#1100;&#1085;&#1099;&#1081;%20&#1090;&#1077;&#1085;&#1085;&#1080;&#1089;\&#1040;&#1088;&#1093;&#1080;&#1074;%20&#1089;&#1086;&#1088;&#1077;&#1074;&#1085;&#1086;&#1074;&#1072;&#1085;&#1080;&#1081;\2012_03_26-1_&#1055;&#1077;&#1088;-&#1074;&#1086;&#1056;&#1060;-94_&#1050;&#1089;&#1090;&#1086;&#1074;&#1086;\Documents%20and%20Settings\alex\&#1052;&#1086;&#1080;%20&#1076;&#1086;&#1082;&#1091;&#1084;&#1077;&#1085;&#1090;&#1099;\&#1085;&#1072;&#1089;&#1090;&#1086;&#1083;&#1100;&#1085;&#1099;&#1081;%20&#1090;&#1077;&#1085;&#1085;&#1080;&#1089;\&#1040;&#1088;&#1093;&#1080;&#1074;%20&#1089;&#1086;&#1088;&#1077;&#1074;&#1085;&#1086;&#1074;&#1072;&#1085;&#1080;&#1081;\2007_03_25-31_&#1055;&#1077;&#1088;&#1074;&#1077;&#1085;&#1089;&#1090;&#1074;&#1086;%20&#1056;&#1086;&#1089;&#1089;&#1080;&#1080;-92-&#1095;&#1080;&#1089;&#1090;&#1099;&#1081;\&#1057;&#1087;&#1080;&#1089;&#1086;&#1082;%20&#1091;&#1095;&#1072;&#1089;&#1090;&#1085;&#1080;&#1082;&#1086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alex\&#1052;&#1086;&#1080;%20&#1076;&#1086;&#1082;&#1091;&#1084;&#1077;&#1085;&#1090;&#1099;\&#1085;&#1072;&#1089;&#1090;&#1086;&#1083;&#1100;&#1085;&#1099;&#1081;%20&#1090;&#1077;&#1085;&#1085;&#1080;&#1089;\&#1040;&#1088;&#1093;&#1080;&#1074;%20&#1089;&#1086;&#1088;&#1077;&#1074;&#1085;&#1086;&#1074;&#1072;&#1085;&#1080;&#1081;\2007_04_11-15_&#1055;&#1077;&#1088;&#1074;&#1077;&#1085;&#1089;&#1090;&#1074;&#1086;%20&#1056;&#1086;&#1089;&#1089;&#1080;&#1080;-96\&#1054;&#1076;&#1080;&#1085;&#1086;&#1095;&#1085;&#1099;&#1077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cuments\&#1085;&#1072;&#1089;&#1090;&#1086;&#1083;&#1100;&#1085;&#1099;&#1081;%20&#1090;&#1077;&#1085;&#1085;&#1080;&#1089;\&#1040;&#1088;&#1093;&#1080;&#1074;%20&#1089;&#1086;&#1088;&#1077;&#1074;&#1085;&#1086;&#1074;&#1072;&#1085;&#1080;&#1081;\2012_03_26-1_&#1055;&#1077;&#1088;-&#1074;&#1086;&#1056;&#1060;-94_&#1050;&#1089;&#1090;&#1086;&#1074;&#1086;\Documents%20and%20Settings\alex\&#1052;&#1086;&#1080;%20&#1076;&#1086;&#1082;&#1091;&#1084;&#1077;&#1085;&#1090;&#1099;\&#1085;&#1072;&#1089;&#1090;&#1086;&#1083;&#1100;&#1085;&#1099;&#1081;%20&#1090;&#1077;&#1085;&#1085;&#1080;&#1089;\&#1040;&#1088;&#1093;&#1080;&#1074;%20&#1089;&#1086;&#1088;&#1077;&#1074;&#1085;&#1086;&#1074;&#1072;&#1085;&#1080;&#1081;\2007_03_25-31_&#1055;&#1077;&#1088;&#1074;&#1077;&#1085;&#1089;&#1090;&#1074;&#1086;%20&#1056;&#1086;&#1089;&#1089;&#1080;&#1080;-92-&#1095;&#1080;&#1089;&#1090;&#1099;&#1081;\&#1057;&#1087;&#1080;&#1089;&#1086;&#1082;%20&#1091;&#1095;&#1072;&#1089;&#1090;&#1085;&#1080;&#1082;&#1086;&#1074;-&#1083;&#1080;&#1095;&#1085;&#1099;&#1077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_50-5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012_02_8-12_&#1055;&#1077;&#1088;&#1074;&#1077;&#1085;&#1089;&#1090;&#1074;&#1086;%20&#1056;&#1058;-2000\&#1050;&#1086;&#1084;&#1072;&#1085;&#1076;&#1099;-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2015_01_10-11_&#1053;&#1072;&#1076;&#1077;&#1078;&#1076;&#1099;%20&#1056;&#1058;\Users\1\Downloads\Dokumente%20und%20Einstellungen\FINK\Lokale%20Einstellungen\Temporary%20Internet%20Files\OLK28\Final%20Entires\G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alex\&#1052;&#1086;&#1080;%20&#1076;&#1086;&#1082;&#1091;&#1084;&#1077;&#1085;&#1090;&#1099;\&#1085;&#1072;&#1089;&#1090;&#1086;&#1083;&#1100;&#1085;&#1099;&#1081;%20&#1090;&#1077;&#1085;&#1085;&#1080;&#1089;\&#1040;&#1088;&#1093;&#1080;&#1074;%20&#1089;&#1086;&#1088;&#1077;&#1074;&#1085;&#1086;&#1074;&#1072;&#1085;&#1080;&#1081;\2007_04_11-15_&#1055;&#1077;&#1088;&#1074;&#1077;&#1085;&#1089;&#1090;&#1074;&#1086;%20&#1056;&#1086;&#1089;&#1089;&#1080;&#1080;-96\&#1054;&#1076;&#1080;&#1085;&#1086;&#1095;&#1085;&#1099;&#107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cuments\&#1085;&#1072;&#1089;&#1090;&#1086;&#1083;&#1100;&#1085;&#1099;&#1081;%20&#1090;&#1077;&#1085;&#1085;&#1080;&#1089;\&#1040;&#1088;&#1093;&#1080;&#1074;%20&#1089;&#1086;&#1088;&#1077;&#1074;&#1085;&#1086;&#1074;&#1072;&#1085;&#1080;&#1081;\&#1053;&#1072;&#1076;&#1077;&#1078;&#1076;&#1099;%20&#1056;&#1058;_&#1079;&#1072;&#1075;&#1086;&#1090;&#1086;&#1074;&#1082;&#107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4;&#1076;&#1080;&#1085;&#1086;&#1095;&#1085;&#1099;&#1077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cuments\&#1085;&#1072;&#1089;&#1090;&#1086;&#1083;&#1100;&#1085;&#1099;&#1081;%20&#1090;&#1077;&#1085;&#1085;&#1080;&#1089;\&#1040;&#1088;&#1093;&#1080;&#1074;%20&#1089;&#1086;&#1088;&#1077;&#1074;&#1085;&#1086;&#1074;&#1072;&#1085;&#1080;&#1081;\&#1079;&#1072;&#1075;&#1086;&#1090;&#1086;&#1074;&#1082;&#1072;%20&#1076;&#1083;&#1103;%20&#1083;&#1080;&#1095;&#1082;&#108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cuments\&#1085;&#1072;&#1089;&#1090;&#1086;&#1083;&#1100;&#1085;&#1099;&#1081;%20&#1090;&#1077;&#1085;&#1085;&#1080;&#1089;\&#1040;&#1088;&#1093;&#1080;&#1074;%20&#1089;&#1086;&#1088;&#1077;&#1074;&#1085;&#1086;&#1074;&#1072;&#1085;&#1080;&#1081;\&#1059;&#1088;&#1060;&#1054;_&#1095;&#1080;&#1089;&#1090;&#1099;&#1081;\doc\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RSAL"/>
      <sheetName val="IM"/>
      <sheetName val="IF"/>
      <sheetName val="DM"/>
      <sheetName val="DF"/>
      <sheetName val="DX"/>
      <sheetName val="PIM"/>
      <sheetName val="PIF"/>
      <sheetName val="PDM"/>
      <sheetName val="PDX"/>
      <sheetName val="Actas"/>
      <sheetName val="EMyEF"/>
      <sheetName val="Encuen"/>
    </sheetNames>
    <sheetDataSet>
      <sheetData sheetId="0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  <cell r="G2" t="str">
            <v>LA GENERAL DE GRANADA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  <cell r="G3" t="str">
            <v>C.T.M. PORTUENSE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  <cell r="G4" t="str">
            <v>C.T.M. PORTUENSE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  <cell r="G5" t="str">
            <v>C.T.M. PORTUENSE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  <cell r="G6" t="str">
            <v>LA GENERAL DE GRANADA</v>
          </cell>
        </row>
        <row r="7">
          <cell r="A7">
            <v>107</v>
          </cell>
          <cell r="B7" t="str">
            <v>LI</v>
          </cell>
          <cell r="C7" t="str">
            <v>Qi</v>
          </cell>
          <cell r="D7" t="str">
            <v>AND</v>
          </cell>
          <cell r="E7" t="str">
            <v>LI, Qi</v>
          </cell>
          <cell r="G7" t="str">
            <v>TECH-LUZ LA ZUBIA</v>
          </cell>
        </row>
        <row r="8">
          <cell r="A8">
            <v>108</v>
          </cell>
          <cell r="B8" t="str">
            <v>LIU</v>
          </cell>
          <cell r="C8" t="str">
            <v>Jun Hui</v>
          </cell>
          <cell r="D8" t="str">
            <v>AND</v>
          </cell>
          <cell r="E8" t="str">
            <v>LIU, Jun Hui</v>
          </cell>
          <cell r="G8" t="str">
            <v>CONFECCIONES RUMADI</v>
          </cell>
        </row>
        <row r="9">
          <cell r="A9">
            <v>109</v>
          </cell>
          <cell r="B9" t="str">
            <v>LOZANO</v>
          </cell>
          <cell r="C9" t="str">
            <v>Álvaro</v>
          </cell>
          <cell r="D9" t="str">
            <v>AND</v>
          </cell>
          <cell r="E9" t="str">
            <v>LOZANO, Álvaro</v>
          </cell>
          <cell r="G9" t="str">
            <v>CAJAGRANADA</v>
          </cell>
        </row>
        <row r="10">
          <cell r="A10">
            <v>110</v>
          </cell>
          <cell r="B10" t="str">
            <v>MACHADO</v>
          </cell>
          <cell r="C10" t="str">
            <v>Carlos</v>
          </cell>
          <cell r="D10" t="str">
            <v>AND</v>
          </cell>
          <cell r="E10" t="str">
            <v>MACHADO, Carlos</v>
          </cell>
          <cell r="F10">
            <v>1018</v>
          </cell>
          <cell r="G10" t="str">
            <v>CAJASUR PRIEGO</v>
          </cell>
        </row>
        <row r="11">
          <cell r="A11">
            <v>111</v>
          </cell>
          <cell r="B11" t="str">
            <v>MACHADO</v>
          </cell>
          <cell r="C11" t="str">
            <v>José Luis</v>
          </cell>
          <cell r="D11" t="str">
            <v>AND</v>
          </cell>
          <cell r="E11" t="str">
            <v>MACHADO, José Luis</v>
          </cell>
          <cell r="F11">
            <v>790</v>
          </cell>
          <cell r="G11" t="str">
            <v>CAJASUR PRIEGO</v>
          </cell>
        </row>
        <row r="12">
          <cell r="A12">
            <v>112</v>
          </cell>
          <cell r="B12" t="str">
            <v>MARTÍN</v>
          </cell>
          <cell r="C12" t="str">
            <v>Carlos</v>
          </cell>
          <cell r="D12" t="str">
            <v>AND</v>
          </cell>
          <cell r="E12" t="str">
            <v>MARTÍN, Carlos</v>
          </cell>
          <cell r="G12" t="str">
            <v>CAJAGRANADA</v>
          </cell>
        </row>
        <row r="13">
          <cell r="A13">
            <v>114</v>
          </cell>
          <cell r="B13" t="str">
            <v>MORENO</v>
          </cell>
          <cell r="C13" t="str">
            <v>Pablo</v>
          </cell>
          <cell r="D13" t="str">
            <v>AND</v>
          </cell>
          <cell r="E13" t="str">
            <v>MORENO, Pablo</v>
          </cell>
          <cell r="G13" t="str">
            <v>CAJAGRANADA</v>
          </cell>
        </row>
        <row r="14">
          <cell r="A14">
            <v>115</v>
          </cell>
          <cell r="B14" t="str">
            <v>RADENBACH</v>
          </cell>
          <cell r="C14" t="str">
            <v>Fred</v>
          </cell>
          <cell r="D14" t="str">
            <v>AND</v>
          </cell>
          <cell r="E14" t="str">
            <v>RADENBACH, Fred</v>
          </cell>
          <cell r="G14" t="str">
            <v>TECH-LUZ LA ZUBIA</v>
          </cell>
        </row>
        <row r="15">
          <cell r="A15">
            <v>116</v>
          </cell>
          <cell r="B15" t="str">
            <v>ROSARIO</v>
          </cell>
          <cell r="C15" t="str">
            <v>David</v>
          </cell>
          <cell r="D15" t="str">
            <v>AND</v>
          </cell>
          <cell r="E15" t="str">
            <v>ROSARIO, David</v>
          </cell>
          <cell r="F15">
            <v>669</v>
          </cell>
          <cell r="G15" t="str">
            <v>C.T.M. PORTUENSE</v>
          </cell>
        </row>
        <row r="16">
          <cell r="A16">
            <v>117</v>
          </cell>
          <cell r="B16" t="str">
            <v>RUIZ</v>
          </cell>
          <cell r="C16" t="str">
            <v>Isidro</v>
          </cell>
          <cell r="D16" t="str">
            <v>AND</v>
          </cell>
          <cell r="E16" t="str">
            <v>RUIZ, Isidro</v>
          </cell>
          <cell r="G16" t="str">
            <v>CONFECCIONES RUMADI</v>
          </cell>
        </row>
        <row r="17">
          <cell r="A17">
            <v>118</v>
          </cell>
          <cell r="B17" t="str">
            <v>RUIZ</v>
          </cell>
          <cell r="C17" t="str">
            <v>José Antonio</v>
          </cell>
          <cell r="D17" t="str">
            <v>AND</v>
          </cell>
          <cell r="E17" t="str">
            <v>RUIZ, José Antonio</v>
          </cell>
          <cell r="F17">
            <v>411</v>
          </cell>
          <cell r="G17" t="str">
            <v>CONFECCIONES RUMADI</v>
          </cell>
        </row>
        <row r="18">
          <cell r="A18">
            <v>119</v>
          </cell>
          <cell r="B18" t="str">
            <v>RUIZ</v>
          </cell>
          <cell r="C18" t="str">
            <v>José Manuel</v>
          </cell>
          <cell r="D18" t="str">
            <v>AND</v>
          </cell>
          <cell r="E18" t="str">
            <v>RUIZ, José Manuel</v>
          </cell>
          <cell r="G18" t="str">
            <v>CAJAGRANADA</v>
          </cell>
        </row>
        <row r="19">
          <cell r="A19">
            <v>120</v>
          </cell>
          <cell r="B19" t="str">
            <v>SÁNCHEZ</v>
          </cell>
          <cell r="C19" t="str">
            <v>Víctor</v>
          </cell>
          <cell r="D19" t="str">
            <v>AND</v>
          </cell>
          <cell r="E19" t="str">
            <v>SÁNCHEZ, Víctor</v>
          </cell>
          <cell r="F19">
            <v>984</v>
          </cell>
          <cell r="G19" t="str">
            <v>LA GENERAL DE GRANADA</v>
          </cell>
        </row>
        <row r="20">
          <cell r="A20">
            <v>121</v>
          </cell>
          <cell r="B20" t="str">
            <v>SEVILLA</v>
          </cell>
          <cell r="C20" t="str">
            <v>Juan Bautista</v>
          </cell>
          <cell r="D20" t="str">
            <v>AND</v>
          </cell>
          <cell r="E20" t="str">
            <v>SEVILLA, Juan Bautista</v>
          </cell>
          <cell r="F20">
            <v>774</v>
          </cell>
          <cell r="G20" t="str">
            <v>TECH-LUZ LA ZUBIA</v>
          </cell>
        </row>
        <row r="21">
          <cell r="A21">
            <v>122</v>
          </cell>
          <cell r="B21" t="str">
            <v>TOL</v>
          </cell>
          <cell r="C21" t="str">
            <v>Christian</v>
          </cell>
          <cell r="D21" t="str">
            <v>AND</v>
          </cell>
          <cell r="E21" t="str">
            <v>TOL, Christian</v>
          </cell>
          <cell r="G21" t="str">
            <v>CONFECCIONES RUMADI</v>
          </cell>
        </row>
        <row r="22">
          <cell r="A22">
            <v>123</v>
          </cell>
          <cell r="B22" t="str">
            <v>WAHAB</v>
          </cell>
          <cell r="C22" t="str">
            <v>Ahmed</v>
          </cell>
          <cell r="D22" t="str">
            <v>AND</v>
          </cell>
          <cell r="E22" t="str">
            <v>WAHAB, Ahmed</v>
          </cell>
          <cell r="G22" t="str">
            <v>CAJASUR PRIEGO</v>
          </cell>
        </row>
        <row r="23">
          <cell r="A23">
            <v>124</v>
          </cell>
          <cell r="B23" t="str">
            <v>BEAMONTE</v>
          </cell>
          <cell r="C23" t="str">
            <v>Alfonso</v>
          </cell>
          <cell r="D23" t="str">
            <v>ARA</v>
          </cell>
          <cell r="E23" t="str">
            <v>BEAMONTE, Alfonso</v>
          </cell>
          <cell r="G23" t="str">
            <v>SCHOOL ZARAGOZA</v>
          </cell>
        </row>
        <row r="24">
          <cell r="A24">
            <v>125</v>
          </cell>
          <cell r="B24" t="str">
            <v>CHAN</v>
          </cell>
          <cell r="C24" t="str">
            <v>Koon Wah</v>
          </cell>
          <cell r="D24" t="str">
            <v>ARA</v>
          </cell>
          <cell r="E24" t="str">
            <v>CHAN, Koon Wah</v>
          </cell>
          <cell r="G24" t="str">
            <v>SCHOOL ZARAGOZA</v>
          </cell>
        </row>
        <row r="25">
          <cell r="A25">
            <v>126</v>
          </cell>
          <cell r="B25" t="str">
            <v>GALLEGO</v>
          </cell>
          <cell r="C25" t="str">
            <v>Félix</v>
          </cell>
          <cell r="D25" t="str">
            <v>ARA</v>
          </cell>
          <cell r="E25" t="str">
            <v>GALLEGO, Félix</v>
          </cell>
          <cell r="G25" t="str">
            <v>SCHOOL ZARAGOZA</v>
          </cell>
        </row>
        <row r="26">
          <cell r="A26">
            <v>127</v>
          </cell>
          <cell r="B26" t="str">
            <v>ALFONSO</v>
          </cell>
          <cell r="C26" t="str">
            <v>Salvador</v>
          </cell>
          <cell r="D26" t="str">
            <v>AST</v>
          </cell>
          <cell r="E26" t="str">
            <v>ALFONSO, Salvador</v>
          </cell>
          <cell r="G26" t="str">
            <v>OVIEDO MADRID T.M.</v>
          </cell>
        </row>
        <row r="27">
          <cell r="A27">
            <v>128</v>
          </cell>
          <cell r="B27" t="str">
            <v>BURGOS</v>
          </cell>
          <cell r="C27" t="str">
            <v>Aurelio</v>
          </cell>
          <cell r="D27" t="str">
            <v>AST</v>
          </cell>
          <cell r="E27" t="str">
            <v>BURGOS, Aurelio</v>
          </cell>
          <cell r="G27" t="str">
            <v>OVIEDO MADRID T.M.</v>
          </cell>
        </row>
        <row r="28">
          <cell r="A28">
            <v>131</v>
          </cell>
          <cell r="B28" t="str">
            <v>SUÁREZ</v>
          </cell>
          <cell r="C28" t="str">
            <v>David</v>
          </cell>
          <cell r="D28" t="str">
            <v>AST</v>
          </cell>
          <cell r="E28" t="str">
            <v>SUÁREZ, David</v>
          </cell>
          <cell r="G28" t="str">
            <v>OVIEDO MADRID T.M.</v>
          </cell>
        </row>
        <row r="29">
          <cell r="A29">
            <v>132</v>
          </cell>
          <cell r="B29" t="str">
            <v>GARCÍA</v>
          </cell>
          <cell r="C29" t="str">
            <v>Luis</v>
          </cell>
          <cell r="D29" t="str">
            <v>CYL</v>
          </cell>
          <cell r="E29" t="str">
            <v>GARCÍA, Luis</v>
          </cell>
        </row>
        <row r="30">
          <cell r="A30">
            <v>133</v>
          </cell>
          <cell r="B30" t="str">
            <v>GONZÁLEZ</v>
          </cell>
          <cell r="C30" t="str">
            <v>Jorge</v>
          </cell>
          <cell r="D30" t="str">
            <v>CYL</v>
          </cell>
          <cell r="E30" t="str">
            <v>GONZÁLEZ, Jorge</v>
          </cell>
        </row>
        <row r="31">
          <cell r="A31">
            <v>134</v>
          </cell>
          <cell r="B31" t="str">
            <v>MORA</v>
          </cell>
          <cell r="C31" t="str">
            <v>Javier</v>
          </cell>
          <cell r="D31" t="str">
            <v>CYL</v>
          </cell>
          <cell r="E31" t="str">
            <v>MORA, Javier</v>
          </cell>
        </row>
        <row r="32">
          <cell r="A32">
            <v>135</v>
          </cell>
          <cell r="B32" t="str">
            <v>ZÁRATE</v>
          </cell>
          <cell r="C32" t="str">
            <v>Pablo</v>
          </cell>
          <cell r="D32" t="str">
            <v>CYL</v>
          </cell>
          <cell r="E32" t="str">
            <v>ZÁRATE, Pablo</v>
          </cell>
        </row>
        <row r="33">
          <cell r="A33">
            <v>136</v>
          </cell>
          <cell r="B33" t="str">
            <v>CHEN</v>
          </cell>
          <cell r="C33" t="str">
            <v>Wei</v>
          </cell>
          <cell r="D33" t="str">
            <v>CYL</v>
          </cell>
          <cell r="E33" t="str">
            <v>CHEN, Wei</v>
          </cell>
          <cell r="G33" t="str">
            <v>VALLADOLID T.M.</v>
          </cell>
        </row>
        <row r="34">
          <cell r="A34">
            <v>137</v>
          </cell>
          <cell r="B34" t="str">
            <v>ECHAZARRETA</v>
          </cell>
          <cell r="C34" t="str">
            <v>Sonia</v>
          </cell>
          <cell r="D34" t="str">
            <v>CYL</v>
          </cell>
          <cell r="E34" t="str">
            <v>ECHAZARRETA, Sonia</v>
          </cell>
          <cell r="G34" t="str">
            <v>VALLADOLID T.M.</v>
          </cell>
        </row>
        <row r="35">
          <cell r="A35">
            <v>138</v>
          </cell>
          <cell r="B35" t="str">
            <v>GALLO</v>
          </cell>
          <cell r="C35" t="str">
            <v>Mª Carmen</v>
          </cell>
          <cell r="D35" t="str">
            <v>CYL</v>
          </cell>
          <cell r="E35" t="str">
            <v>GALLO, Mª Carmen</v>
          </cell>
          <cell r="G35" t="str">
            <v>VALLADOLID T.M. (1ª NNAL.)</v>
          </cell>
        </row>
        <row r="36">
          <cell r="A36">
            <v>139</v>
          </cell>
          <cell r="B36" t="str">
            <v>MARTÍN</v>
          </cell>
          <cell r="C36" t="str">
            <v>María</v>
          </cell>
          <cell r="D36" t="str">
            <v>CYL</v>
          </cell>
          <cell r="E36" t="str">
            <v>MARTÍN, María</v>
          </cell>
          <cell r="G36" t="str">
            <v>VALLADOLID T.M. (1ª NNAL.)</v>
          </cell>
        </row>
        <row r="37">
          <cell r="A37">
            <v>140</v>
          </cell>
          <cell r="B37" t="str">
            <v>MATILLA</v>
          </cell>
          <cell r="C37" t="str">
            <v>Irene</v>
          </cell>
          <cell r="D37" t="str">
            <v>CYL</v>
          </cell>
          <cell r="E37" t="str">
            <v>MATILLA, Irene</v>
          </cell>
          <cell r="G37" t="str">
            <v>VALLADOLID T.M. (1ª NNAL.)</v>
          </cell>
        </row>
        <row r="38">
          <cell r="A38">
            <v>141</v>
          </cell>
          <cell r="B38" t="str">
            <v>PANADERO</v>
          </cell>
          <cell r="C38" t="str">
            <v>Gloria</v>
          </cell>
          <cell r="D38" t="str">
            <v>CYL</v>
          </cell>
          <cell r="E38" t="str">
            <v>PANADERO, Gloria</v>
          </cell>
          <cell r="F38">
            <v>634</v>
          </cell>
          <cell r="G38" t="str">
            <v>VALLADOLID T.M.</v>
          </cell>
        </row>
        <row r="39">
          <cell r="A39">
            <v>142</v>
          </cell>
          <cell r="B39" t="str">
            <v>PORTA</v>
          </cell>
          <cell r="C39" t="str">
            <v>Idoia</v>
          </cell>
          <cell r="D39" t="str">
            <v>CYL</v>
          </cell>
          <cell r="E39" t="str">
            <v>PORTA, Idoia</v>
          </cell>
          <cell r="G39" t="str">
            <v>VALLADOLID T.M. (1ª NNAL.)</v>
          </cell>
        </row>
        <row r="40">
          <cell r="A40">
            <v>143</v>
          </cell>
          <cell r="B40" t="str">
            <v>VILÁ</v>
          </cell>
          <cell r="C40" t="str">
            <v>Roser</v>
          </cell>
          <cell r="D40" t="str">
            <v>CYL</v>
          </cell>
          <cell r="E40" t="str">
            <v>VILÁ, Roser</v>
          </cell>
          <cell r="F40">
            <v>892</v>
          </cell>
          <cell r="G40" t="str">
            <v>VALLADOLID T.M.</v>
          </cell>
        </row>
        <row r="41">
          <cell r="A41">
            <v>144</v>
          </cell>
          <cell r="B41" t="str">
            <v>ANDRADE</v>
          </cell>
          <cell r="C41" t="str">
            <v>Josep Lluis</v>
          </cell>
          <cell r="D41" t="str">
            <v>CAT</v>
          </cell>
          <cell r="E41" t="str">
            <v>ANDRADE, Josep Lluis</v>
          </cell>
          <cell r="G41" t="str">
            <v>CAN BERARDO RIPOLLET</v>
          </cell>
        </row>
        <row r="42">
          <cell r="A42">
            <v>145</v>
          </cell>
          <cell r="B42" t="str">
            <v>ARNAU</v>
          </cell>
          <cell r="C42" t="str">
            <v>Miquel</v>
          </cell>
          <cell r="D42" t="str">
            <v>CAT</v>
          </cell>
          <cell r="E42" t="str">
            <v>ARNAU, Miquel</v>
          </cell>
          <cell r="F42">
            <v>413</v>
          </cell>
          <cell r="G42" t="str">
            <v>CAN BERARDO RIPOLLET</v>
          </cell>
        </row>
        <row r="43">
          <cell r="A43">
            <v>146</v>
          </cell>
          <cell r="B43" t="str">
            <v>BACARISAS</v>
          </cell>
          <cell r="C43" t="str">
            <v>Jordi</v>
          </cell>
          <cell r="D43" t="str">
            <v>CAT</v>
          </cell>
          <cell r="E43" t="str">
            <v>BACARISAS, Jordi</v>
          </cell>
          <cell r="F43">
            <v>169</v>
          </cell>
          <cell r="G43" t="str">
            <v>C.T.T. SANT VICENT</v>
          </cell>
        </row>
        <row r="44">
          <cell r="A44">
            <v>147</v>
          </cell>
          <cell r="B44" t="str">
            <v>CANO</v>
          </cell>
          <cell r="C44" t="str">
            <v>Andreu</v>
          </cell>
          <cell r="D44" t="str">
            <v>CAT</v>
          </cell>
          <cell r="E44" t="str">
            <v>CANO, Andreu</v>
          </cell>
          <cell r="G44" t="str">
            <v>CAN BERARDO RIPOLLET</v>
          </cell>
        </row>
        <row r="45">
          <cell r="A45">
            <v>148</v>
          </cell>
          <cell r="B45" t="str">
            <v>CLOTET</v>
          </cell>
          <cell r="C45" t="str">
            <v>Marc</v>
          </cell>
          <cell r="D45" t="str">
            <v>CAT</v>
          </cell>
          <cell r="E45" t="str">
            <v>CLOTET, Marc</v>
          </cell>
          <cell r="F45">
            <v>169</v>
          </cell>
          <cell r="G45" t="str">
            <v>C.T.T. SANT VICENT</v>
          </cell>
        </row>
        <row r="46">
          <cell r="A46">
            <v>149</v>
          </cell>
          <cell r="B46" t="str">
            <v>DURÁN</v>
          </cell>
          <cell r="C46" t="str">
            <v>Marc</v>
          </cell>
          <cell r="D46" t="str">
            <v>CAT</v>
          </cell>
          <cell r="E46" t="str">
            <v>DURÁN, Marc</v>
          </cell>
        </row>
        <row r="47">
          <cell r="A47">
            <v>150</v>
          </cell>
          <cell r="B47" t="str">
            <v>DVORAK</v>
          </cell>
          <cell r="C47" t="str">
            <v>Vladimir</v>
          </cell>
          <cell r="D47" t="str">
            <v>CAT</v>
          </cell>
          <cell r="E47" t="str">
            <v>DVORAK, Vladimir</v>
          </cell>
          <cell r="G47" t="str">
            <v>CAN BERARDO RIPOLLET</v>
          </cell>
        </row>
        <row r="48">
          <cell r="A48">
            <v>151</v>
          </cell>
          <cell r="B48" t="str">
            <v>ESCAMILLA</v>
          </cell>
          <cell r="C48" t="str">
            <v>Eduard</v>
          </cell>
          <cell r="D48" t="str">
            <v>CAT</v>
          </cell>
          <cell r="E48" t="str">
            <v>ESCAMILLA, Eduard</v>
          </cell>
          <cell r="F48">
            <v>543</v>
          </cell>
          <cell r="G48" t="str">
            <v>C.T.T. SANT VICENT</v>
          </cell>
        </row>
        <row r="49">
          <cell r="A49">
            <v>152</v>
          </cell>
          <cell r="B49" t="str">
            <v>FONT</v>
          </cell>
          <cell r="C49" t="str">
            <v>Carles</v>
          </cell>
          <cell r="D49" t="str">
            <v>CAT</v>
          </cell>
          <cell r="E49" t="str">
            <v>FONT, Carles</v>
          </cell>
        </row>
        <row r="50">
          <cell r="A50">
            <v>153</v>
          </cell>
          <cell r="B50" t="str">
            <v>MAMPEL</v>
          </cell>
          <cell r="C50" t="str">
            <v>Ramón</v>
          </cell>
          <cell r="D50" t="str">
            <v>CAT</v>
          </cell>
          <cell r="E50" t="str">
            <v>MAMPEL, Ramón</v>
          </cell>
        </row>
        <row r="51">
          <cell r="A51">
            <v>154</v>
          </cell>
          <cell r="B51" t="str">
            <v>MARTÍNEZ</v>
          </cell>
          <cell r="C51" t="str">
            <v>Iván</v>
          </cell>
          <cell r="D51" t="str">
            <v>CAT</v>
          </cell>
          <cell r="E51" t="str">
            <v>MARTÍNEZ, Iván</v>
          </cell>
          <cell r="F51">
            <v>168</v>
          </cell>
          <cell r="G51" t="str">
            <v>C.T.T. SANT VICENT</v>
          </cell>
        </row>
        <row r="52">
          <cell r="A52">
            <v>156</v>
          </cell>
          <cell r="B52" t="str">
            <v>MASALÓ</v>
          </cell>
          <cell r="C52" t="str">
            <v>Jordi</v>
          </cell>
          <cell r="D52" t="str">
            <v>CAT</v>
          </cell>
          <cell r="E52" t="str">
            <v>MASALÓ, Jordi</v>
          </cell>
          <cell r="G52" t="str">
            <v>C.T.T. TONA SEVA</v>
          </cell>
        </row>
        <row r="53">
          <cell r="A53">
            <v>157</v>
          </cell>
          <cell r="B53" t="str">
            <v>MOLINS</v>
          </cell>
          <cell r="C53" t="str">
            <v>Josep Ignasi</v>
          </cell>
          <cell r="D53" t="str">
            <v>CAT</v>
          </cell>
          <cell r="E53" t="str">
            <v>MOLINS, Josep Ignasi</v>
          </cell>
          <cell r="G53" t="str">
            <v>C.T.T. TONA SEVA</v>
          </cell>
        </row>
        <row r="54">
          <cell r="A54">
            <v>158</v>
          </cell>
          <cell r="B54" t="str">
            <v>MOURZOV</v>
          </cell>
          <cell r="C54" t="str">
            <v>Alexei</v>
          </cell>
          <cell r="D54" t="str">
            <v>CAT</v>
          </cell>
          <cell r="E54" t="str">
            <v>MOURZOV, Alexei</v>
          </cell>
          <cell r="G54" t="str">
            <v>C.E.R. LA ESCALA</v>
          </cell>
        </row>
        <row r="55">
          <cell r="A55">
            <v>159</v>
          </cell>
          <cell r="B55" t="str">
            <v>MOUZIKYNE</v>
          </cell>
          <cell r="C55" t="str">
            <v>Andrei</v>
          </cell>
          <cell r="D55" t="str">
            <v>CAT</v>
          </cell>
          <cell r="E55" t="str">
            <v>MOUZIKYNE, Andrei</v>
          </cell>
          <cell r="G55" t="str">
            <v>C.E.R. LA ESCALA</v>
          </cell>
        </row>
        <row r="56">
          <cell r="A56">
            <v>160</v>
          </cell>
          <cell r="B56" t="str">
            <v>PALÉS</v>
          </cell>
          <cell r="C56" t="str">
            <v>Josep María</v>
          </cell>
          <cell r="D56" t="str">
            <v>CAT</v>
          </cell>
          <cell r="E56" t="str">
            <v>PALÉS, Josep María</v>
          </cell>
          <cell r="F56">
            <v>662</v>
          </cell>
          <cell r="G56" t="str">
            <v>CAN BERARDO RIPOLLET</v>
          </cell>
        </row>
        <row r="57">
          <cell r="A57">
            <v>161</v>
          </cell>
          <cell r="B57" t="str">
            <v>PIELLA</v>
          </cell>
          <cell r="C57" t="str">
            <v>Jordi</v>
          </cell>
          <cell r="D57" t="str">
            <v>CAT</v>
          </cell>
          <cell r="E57" t="str">
            <v>PIELLA, Jordi</v>
          </cell>
          <cell r="F57">
            <v>545</v>
          </cell>
          <cell r="G57" t="str">
            <v>C.E.R. LA ESCALA</v>
          </cell>
        </row>
        <row r="58">
          <cell r="A58">
            <v>162</v>
          </cell>
          <cell r="B58" t="str">
            <v>TORRENS</v>
          </cell>
          <cell r="C58" t="str">
            <v>Gerard</v>
          </cell>
          <cell r="D58" t="str">
            <v>CAT</v>
          </cell>
          <cell r="E58" t="str">
            <v>TORRENS, Gerard</v>
          </cell>
        </row>
        <row r="59">
          <cell r="A59">
            <v>163</v>
          </cell>
          <cell r="B59" t="str">
            <v>ALMAGRO</v>
          </cell>
          <cell r="C59" t="str">
            <v>Meritxell</v>
          </cell>
          <cell r="D59" t="str">
            <v>CAT</v>
          </cell>
          <cell r="E59" t="str">
            <v>ALMAGRO, Meritxell</v>
          </cell>
          <cell r="F59">
            <v>482</v>
          </cell>
          <cell r="G59" t="str">
            <v>K 100 SOCKS CALELLA</v>
          </cell>
        </row>
        <row r="60">
          <cell r="A60">
            <v>164</v>
          </cell>
          <cell r="B60" t="str">
            <v>ARNAU</v>
          </cell>
          <cell r="C60" t="str">
            <v>Elisabet</v>
          </cell>
          <cell r="D60" t="str">
            <v>CAT</v>
          </cell>
          <cell r="E60" t="str">
            <v>ARNAU, Elisabet</v>
          </cell>
          <cell r="F60">
            <v>773</v>
          </cell>
          <cell r="G60" t="str">
            <v>FINQUES RIPOLLET</v>
          </cell>
        </row>
        <row r="61">
          <cell r="A61">
            <v>165</v>
          </cell>
          <cell r="B61" t="str">
            <v>BOSCH</v>
          </cell>
          <cell r="C61" t="str">
            <v>Julia</v>
          </cell>
          <cell r="D61" t="str">
            <v>CAT</v>
          </cell>
          <cell r="E61" t="str">
            <v>BOSCH, Julia</v>
          </cell>
          <cell r="F61">
            <v>207</v>
          </cell>
          <cell r="G61" t="str">
            <v>CLUB NATACIÓN MATARÓ</v>
          </cell>
        </row>
        <row r="62">
          <cell r="A62">
            <v>166</v>
          </cell>
          <cell r="B62" t="str">
            <v>BOVER</v>
          </cell>
          <cell r="C62" t="str">
            <v>Montse</v>
          </cell>
          <cell r="D62" t="str">
            <v>CAT</v>
          </cell>
          <cell r="E62" t="str">
            <v>BOVER, Montse</v>
          </cell>
          <cell r="G62" t="str">
            <v>FOTOPRIX VIC T.T.</v>
          </cell>
        </row>
        <row r="63">
          <cell r="A63">
            <v>167</v>
          </cell>
          <cell r="B63" t="str">
            <v>DVORAK</v>
          </cell>
          <cell r="C63" t="str">
            <v>Galia</v>
          </cell>
          <cell r="D63" t="str">
            <v>CAT</v>
          </cell>
          <cell r="E63" t="str">
            <v>DVORAK, Galia</v>
          </cell>
          <cell r="F63">
            <v>252</v>
          </cell>
          <cell r="G63" t="str">
            <v>CLUB NATACIÓN MATARÓ</v>
          </cell>
        </row>
        <row r="64">
          <cell r="A64">
            <v>168</v>
          </cell>
          <cell r="B64" t="str">
            <v>HERNÁNDEZ</v>
          </cell>
          <cell r="C64" t="str">
            <v>Jéssica</v>
          </cell>
          <cell r="D64" t="str">
            <v>CAT</v>
          </cell>
          <cell r="E64" t="str">
            <v>HERNÁNDEZ, Jéssica</v>
          </cell>
          <cell r="F64">
            <v>733</v>
          </cell>
          <cell r="G64" t="str">
            <v>CLUB NATACIÓN MATARÓ</v>
          </cell>
        </row>
        <row r="65">
          <cell r="A65">
            <v>169</v>
          </cell>
          <cell r="B65" t="str">
            <v>JURADO</v>
          </cell>
          <cell r="C65" t="str">
            <v>Miriea</v>
          </cell>
          <cell r="D65" t="str">
            <v>CAT</v>
          </cell>
          <cell r="E65" t="str">
            <v>JURADO, Miriea</v>
          </cell>
          <cell r="F65">
            <v>219</v>
          </cell>
          <cell r="G65" t="str">
            <v>FINQUES RIPOLLET</v>
          </cell>
        </row>
        <row r="66">
          <cell r="A66">
            <v>170</v>
          </cell>
          <cell r="B66" t="str">
            <v>KHASSANOVA</v>
          </cell>
          <cell r="C66" t="str">
            <v>Flora</v>
          </cell>
          <cell r="D66" t="str">
            <v>CAT</v>
          </cell>
          <cell r="E66" t="str">
            <v>KHASSANOVA, Flora</v>
          </cell>
          <cell r="G66" t="str">
            <v>CLUB NATACIÓN MATARÓ</v>
          </cell>
        </row>
        <row r="67">
          <cell r="A67">
            <v>171</v>
          </cell>
          <cell r="B67" t="str">
            <v>KOMRAKOVA</v>
          </cell>
          <cell r="C67" t="str">
            <v>Elena</v>
          </cell>
          <cell r="D67" t="str">
            <v>CAT</v>
          </cell>
          <cell r="E67" t="str">
            <v>KOMRAKOVA, Elena</v>
          </cell>
          <cell r="G67" t="str">
            <v>BAGÁ PETROCAT</v>
          </cell>
        </row>
        <row r="68">
          <cell r="A68">
            <v>172</v>
          </cell>
          <cell r="B68" t="str">
            <v>KONOVALOVA</v>
          </cell>
          <cell r="C68" t="str">
            <v>Natalia</v>
          </cell>
          <cell r="D68" t="str">
            <v>CAT</v>
          </cell>
          <cell r="E68" t="str">
            <v>KONOVALOVA, Natalia</v>
          </cell>
          <cell r="G68" t="str">
            <v>K 100 SOCKS CALELLA</v>
          </cell>
        </row>
        <row r="69">
          <cell r="A69">
            <v>174</v>
          </cell>
          <cell r="B69" t="str">
            <v>MORERA</v>
          </cell>
          <cell r="C69" t="str">
            <v>Mercé</v>
          </cell>
          <cell r="D69" t="str">
            <v>CAT</v>
          </cell>
          <cell r="E69" t="str">
            <v>MORERA, Mercé</v>
          </cell>
          <cell r="G69" t="str">
            <v>FOTOPRIX VIC T.T.</v>
          </cell>
        </row>
        <row r="70">
          <cell r="A70">
            <v>175</v>
          </cell>
          <cell r="B70" t="str">
            <v>NIKOLOVA</v>
          </cell>
          <cell r="C70" t="str">
            <v>Milena</v>
          </cell>
          <cell r="D70" t="str">
            <v>CAT</v>
          </cell>
          <cell r="E70" t="str">
            <v>NIKOLOVA, Milena</v>
          </cell>
          <cell r="G70" t="str">
            <v>FINQUES RIPOLLET</v>
          </cell>
        </row>
        <row r="71">
          <cell r="A71">
            <v>176</v>
          </cell>
          <cell r="B71" t="str">
            <v>PETROVA</v>
          </cell>
          <cell r="C71" t="str">
            <v>Detelina</v>
          </cell>
          <cell r="D71" t="str">
            <v>CAT</v>
          </cell>
          <cell r="E71" t="str">
            <v>PETROVA, Detelina</v>
          </cell>
          <cell r="G71" t="str">
            <v>FOTOPRIX VIC T.T.</v>
          </cell>
        </row>
        <row r="72">
          <cell r="A72">
            <v>177</v>
          </cell>
          <cell r="B72" t="str">
            <v>PUIG</v>
          </cell>
          <cell r="C72" t="str">
            <v>Tania</v>
          </cell>
          <cell r="D72" t="str">
            <v>CAT</v>
          </cell>
          <cell r="E72" t="str">
            <v>PUIG, Tania</v>
          </cell>
          <cell r="F72">
            <v>389</v>
          </cell>
          <cell r="G72" t="str">
            <v>K 100 SOCKS CALELLA</v>
          </cell>
        </row>
        <row r="73">
          <cell r="A73">
            <v>178</v>
          </cell>
          <cell r="B73" t="str">
            <v>RAMÍREZ</v>
          </cell>
          <cell r="C73" t="str">
            <v>Sara</v>
          </cell>
          <cell r="D73" t="str">
            <v>CAT</v>
          </cell>
          <cell r="E73" t="str">
            <v>RAMÍREZ, Sara</v>
          </cell>
          <cell r="F73">
            <v>146</v>
          </cell>
          <cell r="G73" t="str">
            <v>FINQUES RIPOLLET</v>
          </cell>
        </row>
        <row r="74">
          <cell r="A74">
            <v>179</v>
          </cell>
          <cell r="B74" t="str">
            <v>RODRÍGUEZ</v>
          </cell>
          <cell r="C74" t="str">
            <v>Jéssica</v>
          </cell>
          <cell r="D74" t="str">
            <v>CAT</v>
          </cell>
          <cell r="E74" t="str">
            <v>RODRÍGUEZ, Jéssica</v>
          </cell>
          <cell r="F74">
            <v>133</v>
          </cell>
          <cell r="G74" t="str">
            <v>BAGÁ PETROCAT</v>
          </cell>
        </row>
        <row r="75">
          <cell r="A75">
            <v>180</v>
          </cell>
          <cell r="B75" t="str">
            <v>RODRÍGUEZ</v>
          </cell>
          <cell r="C75" t="str">
            <v>Patricia</v>
          </cell>
          <cell r="D75" t="str">
            <v>CAT</v>
          </cell>
          <cell r="E75" t="str">
            <v>RODRÍGUEZ, Patricia</v>
          </cell>
          <cell r="F75">
            <v>250</v>
          </cell>
          <cell r="G75" t="str">
            <v>BAGÁ PETROCAT</v>
          </cell>
        </row>
        <row r="76">
          <cell r="A76">
            <v>181</v>
          </cell>
          <cell r="B76" t="str">
            <v>SERRES</v>
          </cell>
          <cell r="C76" t="str">
            <v>María</v>
          </cell>
          <cell r="D76" t="str">
            <v>CAT</v>
          </cell>
          <cell r="E76" t="str">
            <v>SERRES, María</v>
          </cell>
          <cell r="F76">
            <v>143</v>
          </cell>
          <cell r="G76" t="str">
            <v>CLUB NATACIÓN MATARÓ</v>
          </cell>
        </row>
        <row r="77">
          <cell r="A77">
            <v>182</v>
          </cell>
          <cell r="B77" t="str">
            <v>XIE</v>
          </cell>
          <cell r="C77" t="str">
            <v>Jing</v>
          </cell>
          <cell r="D77" t="str">
            <v>CAT</v>
          </cell>
          <cell r="E77" t="str">
            <v>XIE, Jing</v>
          </cell>
          <cell r="G77" t="str">
            <v>FOTOPRIX VIC T.T.</v>
          </cell>
        </row>
        <row r="78">
          <cell r="A78">
            <v>183</v>
          </cell>
          <cell r="B78" t="str">
            <v>YLLA-CATALÁ</v>
          </cell>
          <cell r="C78" t="str">
            <v>Marta</v>
          </cell>
          <cell r="D78" t="str">
            <v>CAT</v>
          </cell>
          <cell r="E78" t="str">
            <v>YLLA-CATALÁ, Marta</v>
          </cell>
          <cell r="F78">
            <v>743</v>
          </cell>
          <cell r="G78" t="str">
            <v>FOTOPRIX VIC T.T.</v>
          </cell>
        </row>
        <row r="79">
          <cell r="A79">
            <v>184</v>
          </cell>
          <cell r="B79" t="str">
            <v>KOULAGINA</v>
          </cell>
          <cell r="C79" t="str">
            <v>Katia</v>
          </cell>
          <cell r="D79" t="str">
            <v>VAL</v>
          </cell>
          <cell r="E79" t="str">
            <v>KOULAGINA, Katia</v>
          </cell>
          <cell r="G79" t="str">
            <v>C.T.T. MEDITERRÁNEO</v>
          </cell>
        </row>
        <row r="80">
          <cell r="A80">
            <v>185</v>
          </cell>
          <cell r="B80" t="str">
            <v>MANSERGAS</v>
          </cell>
          <cell r="C80" t="str">
            <v>Carla</v>
          </cell>
          <cell r="D80" t="str">
            <v>VAL</v>
          </cell>
          <cell r="E80" t="str">
            <v>MANSERGAS, Carla</v>
          </cell>
          <cell r="F80">
            <v>228</v>
          </cell>
          <cell r="G80" t="str">
            <v>C.T.T. MEDITERRÁNEO</v>
          </cell>
        </row>
        <row r="81">
          <cell r="A81">
            <v>186</v>
          </cell>
          <cell r="B81" t="str">
            <v>SAVU</v>
          </cell>
          <cell r="C81" t="str">
            <v>Simona</v>
          </cell>
          <cell r="D81" t="str">
            <v>VAL</v>
          </cell>
          <cell r="E81" t="str">
            <v>SAVU, Simona</v>
          </cell>
          <cell r="G81" t="str">
            <v>C.T.T. MEDITERRÁNEO</v>
          </cell>
        </row>
        <row r="82">
          <cell r="A82">
            <v>187</v>
          </cell>
          <cell r="B82" t="str">
            <v>SEMPERE</v>
          </cell>
          <cell r="C82" t="str">
            <v>Elvira</v>
          </cell>
          <cell r="D82" t="str">
            <v>VAL</v>
          </cell>
          <cell r="E82" t="str">
            <v>SEMPERE, Elvira</v>
          </cell>
          <cell r="F82">
            <v>475</v>
          </cell>
          <cell r="G82" t="str">
            <v>C.T.T. MEDITERRÁNEO</v>
          </cell>
        </row>
        <row r="83">
          <cell r="A83">
            <v>188</v>
          </cell>
          <cell r="B83" t="str">
            <v>SILLA</v>
          </cell>
          <cell r="C83" t="str">
            <v>Carmen</v>
          </cell>
          <cell r="D83" t="str">
            <v>VAL</v>
          </cell>
          <cell r="E83" t="str">
            <v>SILLA, Carmen</v>
          </cell>
          <cell r="G83" t="str">
            <v>C.T.T. MEDITERRÁNEO</v>
          </cell>
        </row>
        <row r="84">
          <cell r="A84">
            <v>189</v>
          </cell>
          <cell r="B84" t="str">
            <v>ENSEÑAT</v>
          </cell>
          <cell r="C84" t="str">
            <v>Jacobo</v>
          </cell>
          <cell r="D84" t="str">
            <v>GAL</v>
          </cell>
          <cell r="E84" t="str">
            <v>ENSEÑAT, Jacobo</v>
          </cell>
          <cell r="G84" t="str">
            <v>ARTEAL</v>
          </cell>
        </row>
        <row r="85">
          <cell r="A85">
            <v>190</v>
          </cell>
          <cell r="B85" t="str">
            <v>ENSEÑAT</v>
          </cell>
          <cell r="C85" t="str">
            <v>Juan</v>
          </cell>
          <cell r="D85" t="str">
            <v>GAL</v>
          </cell>
          <cell r="E85" t="str">
            <v>ENSEÑAT, Juan</v>
          </cell>
          <cell r="G85" t="str">
            <v>ARTEAL</v>
          </cell>
        </row>
        <row r="86">
          <cell r="A86">
            <v>191</v>
          </cell>
          <cell r="B86" t="str">
            <v>FERNÁNDEZ</v>
          </cell>
          <cell r="C86" t="str">
            <v>José</v>
          </cell>
          <cell r="D86" t="str">
            <v>GAL</v>
          </cell>
          <cell r="E86" t="str">
            <v>FERNÁNDEZ, José</v>
          </cell>
          <cell r="G86" t="str">
            <v>ARTEAL</v>
          </cell>
        </row>
        <row r="87">
          <cell r="A87">
            <v>192</v>
          </cell>
          <cell r="B87" t="str">
            <v>PASTUR</v>
          </cell>
          <cell r="C87" t="str">
            <v>Pedro</v>
          </cell>
          <cell r="D87" t="str">
            <v>GAL</v>
          </cell>
          <cell r="E87" t="str">
            <v>PASTUR, Pedro</v>
          </cell>
          <cell r="G87" t="str">
            <v>ARTEAL</v>
          </cell>
        </row>
        <row r="88">
          <cell r="A88">
            <v>194</v>
          </cell>
          <cell r="B88" t="str">
            <v>BULBUC</v>
          </cell>
          <cell r="C88" t="str">
            <v>Theodor</v>
          </cell>
          <cell r="D88" t="str">
            <v>MUR</v>
          </cell>
          <cell r="E88" t="str">
            <v>BULBUC, Theodor</v>
          </cell>
          <cell r="G88" t="str">
            <v>UCAM TM CARTAGENA</v>
          </cell>
        </row>
        <row r="89">
          <cell r="A89">
            <v>195</v>
          </cell>
          <cell r="B89" t="str">
            <v>CABEZAS</v>
          </cell>
          <cell r="C89" t="str">
            <v>Beinier</v>
          </cell>
          <cell r="D89" t="str">
            <v>MUR</v>
          </cell>
          <cell r="E89" t="str">
            <v>CABEZAS, Beinier</v>
          </cell>
          <cell r="G89" t="str">
            <v>UCAM TM CARTAGENA</v>
          </cell>
        </row>
        <row r="90">
          <cell r="A90">
            <v>196</v>
          </cell>
          <cell r="B90" t="str">
            <v>GALLEGO</v>
          </cell>
          <cell r="C90" t="str">
            <v>Óscar</v>
          </cell>
          <cell r="D90" t="str">
            <v>MUR</v>
          </cell>
          <cell r="E90" t="str">
            <v>GALLEGO, Óscar</v>
          </cell>
          <cell r="G90" t="str">
            <v>UCAM TM CARTAGENA</v>
          </cell>
        </row>
        <row r="91">
          <cell r="A91">
            <v>200</v>
          </cell>
          <cell r="B91" t="str">
            <v>SAURA</v>
          </cell>
          <cell r="C91" t="str">
            <v>Raúl</v>
          </cell>
          <cell r="D91" t="str">
            <v>MUR</v>
          </cell>
          <cell r="E91" t="str">
            <v>SAURA, Raúl</v>
          </cell>
          <cell r="G91" t="str">
            <v>UCAM TM CARTAGENA</v>
          </cell>
        </row>
        <row r="92">
          <cell r="A92">
            <v>202</v>
          </cell>
          <cell r="B92" t="str">
            <v>ANTELO</v>
          </cell>
          <cell r="C92" t="str">
            <v>Elia</v>
          </cell>
          <cell r="D92" t="str">
            <v>MUR</v>
          </cell>
          <cell r="E92" t="str">
            <v>ANTELO, Elia</v>
          </cell>
          <cell r="G92" t="str">
            <v>MARNYS CARTAGENA</v>
          </cell>
        </row>
        <row r="93">
          <cell r="A93">
            <v>203</v>
          </cell>
          <cell r="B93" t="str">
            <v>ANTELO</v>
          </cell>
          <cell r="C93" t="str">
            <v>María</v>
          </cell>
          <cell r="D93" t="str">
            <v>MUR</v>
          </cell>
          <cell r="E93" t="str">
            <v>ANTELO, María</v>
          </cell>
          <cell r="G93" t="str">
            <v>MARNYS CARTAGENA</v>
          </cell>
        </row>
        <row r="94">
          <cell r="A94">
            <v>204</v>
          </cell>
          <cell r="B94" t="str">
            <v>BAKHTINA</v>
          </cell>
          <cell r="C94" t="str">
            <v>Svetlana</v>
          </cell>
          <cell r="D94" t="str">
            <v>MUR</v>
          </cell>
          <cell r="E94" t="str">
            <v>BAKHTINA, Svetlana</v>
          </cell>
          <cell r="G94" t="str">
            <v>RELESA GALVAME CARTAGENA</v>
          </cell>
        </row>
        <row r="95">
          <cell r="A95">
            <v>205</v>
          </cell>
          <cell r="B95" t="str">
            <v>CIOSU</v>
          </cell>
          <cell r="C95" t="str">
            <v>Emilia</v>
          </cell>
          <cell r="D95" t="str">
            <v>MUR</v>
          </cell>
          <cell r="E95" t="str">
            <v>CIOSU, Emilia</v>
          </cell>
          <cell r="G95" t="str">
            <v>RELESA GALVAME CARTAGENA</v>
          </cell>
        </row>
        <row r="96">
          <cell r="A96">
            <v>206</v>
          </cell>
          <cell r="B96" t="str">
            <v>LI</v>
          </cell>
          <cell r="C96" t="str">
            <v>Yuan Yuan</v>
          </cell>
          <cell r="D96" t="str">
            <v>MUR</v>
          </cell>
          <cell r="E96" t="str">
            <v>LI, Yuan Yuan</v>
          </cell>
          <cell r="G96" t="str">
            <v>RELESA GALVAME CARTAGENA</v>
          </cell>
        </row>
        <row r="97">
          <cell r="A97">
            <v>207</v>
          </cell>
          <cell r="B97" t="str">
            <v>LOZANO</v>
          </cell>
          <cell r="C97" t="str">
            <v>Isabel</v>
          </cell>
          <cell r="D97" t="str">
            <v>MUR</v>
          </cell>
          <cell r="E97" t="str">
            <v>LOZANO, Isabel</v>
          </cell>
          <cell r="F97">
            <v>237</v>
          </cell>
          <cell r="G97" t="str">
            <v>MARNYS CARTAGENA</v>
          </cell>
        </row>
        <row r="98">
          <cell r="A98">
            <v>208</v>
          </cell>
          <cell r="B98" t="str">
            <v>NÚÑEZ</v>
          </cell>
          <cell r="C98" t="str">
            <v>Vanessa</v>
          </cell>
          <cell r="D98" t="str">
            <v>MUR</v>
          </cell>
          <cell r="E98" t="str">
            <v>NÚÑEZ, Vanessa</v>
          </cell>
        </row>
        <row r="99">
          <cell r="A99">
            <v>209</v>
          </cell>
          <cell r="B99" t="str">
            <v>PÉREZ</v>
          </cell>
          <cell r="C99" t="str">
            <v>Sara</v>
          </cell>
          <cell r="D99" t="str">
            <v>MUR</v>
          </cell>
          <cell r="E99" t="str">
            <v>PÉREZ, Sara</v>
          </cell>
          <cell r="F99">
            <v>782</v>
          </cell>
          <cell r="G99" t="str">
            <v>RELESA GALVAME CARTAGENA</v>
          </cell>
        </row>
        <row r="100">
          <cell r="A100">
            <v>210</v>
          </cell>
          <cell r="B100" t="str">
            <v>VILLADA</v>
          </cell>
          <cell r="C100" t="str">
            <v>Jénnifer</v>
          </cell>
          <cell r="D100" t="str">
            <v>MUR</v>
          </cell>
          <cell r="E100" t="str">
            <v>VILLADA, Jénnifer</v>
          </cell>
          <cell r="F100">
            <v>302</v>
          </cell>
          <cell r="G100" t="str">
            <v>MARNYS CARTAGENA</v>
          </cell>
        </row>
        <row r="101">
          <cell r="A101">
            <v>211</v>
          </cell>
          <cell r="B101" t="str">
            <v>CALVO</v>
          </cell>
          <cell r="C101" t="str">
            <v>Luis</v>
          </cell>
          <cell r="D101" t="str">
            <v>CNR</v>
          </cell>
          <cell r="E101" t="str">
            <v>CALVO, Luis</v>
          </cell>
        </row>
        <row r="102">
          <cell r="A102">
            <v>212</v>
          </cell>
          <cell r="B102" t="str">
            <v>CARNEROS</v>
          </cell>
          <cell r="C102" t="str">
            <v>Alfredo</v>
          </cell>
          <cell r="D102" t="str">
            <v>IND</v>
          </cell>
          <cell r="E102" t="str">
            <v>CARNEROS, Alfredo</v>
          </cell>
        </row>
        <row r="103">
          <cell r="A103">
            <v>213</v>
          </cell>
          <cell r="B103" t="str">
            <v>CAYMEL</v>
          </cell>
          <cell r="C103" t="str">
            <v>Ismael</v>
          </cell>
          <cell r="D103" t="str">
            <v>VAL</v>
          </cell>
          <cell r="E103" t="str">
            <v>CAYMEL, Ismael</v>
          </cell>
        </row>
        <row r="104">
          <cell r="A104">
            <v>214</v>
          </cell>
          <cell r="B104" t="str">
            <v>TORRES</v>
          </cell>
          <cell r="C104" t="str">
            <v>Daniel</v>
          </cell>
          <cell r="D104" t="str">
            <v>IND</v>
          </cell>
          <cell r="E104" t="str">
            <v>TORRES, Daniel</v>
          </cell>
          <cell r="F104">
            <v>818</v>
          </cell>
        </row>
        <row r="105">
          <cell r="A105">
            <v>215</v>
          </cell>
          <cell r="B105" t="str">
            <v>EMILIANOV</v>
          </cell>
          <cell r="C105" t="str">
            <v>Alexei</v>
          </cell>
          <cell r="D105" t="str">
            <v>PVS</v>
          </cell>
          <cell r="E105" t="str">
            <v>EMILIANOV, Alexei</v>
          </cell>
          <cell r="G105" t="str">
            <v>LEKA ENEA</v>
          </cell>
        </row>
        <row r="106">
          <cell r="A106">
            <v>216</v>
          </cell>
          <cell r="B106" t="str">
            <v>MARTÍNEZ</v>
          </cell>
          <cell r="C106" t="str">
            <v>Íker</v>
          </cell>
          <cell r="D106" t="str">
            <v>PVS</v>
          </cell>
          <cell r="E106" t="str">
            <v>MARTÍNEZ, Íker</v>
          </cell>
          <cell r="G106" t="str">
            <v>LEKA ENEA</v>
          </cell>
        </row>
        <row r="107">
          <cell r="A107">
            <v>217</v>
          </cell>
          <cell r="B107" t="str">
            <v>OMOTARA</v>
          </cell>
          <cell r="C107" t="str">
            <v>Titus</v>
          </cell>
          <cell r="D107" t="str">
            <v>PVS</v>
          </cell>
          <cell r="E107" t="str">
            <v>OMOTARA, Titus</v>
          </cell>
          <cell r="G107" t="str">
            <v>LEKA ENEA</v>
          </cell>
        </row>
        <row r="108">
          <cell r="A108">
            <v>218</v>
          </cell>
          <cell r="B108" t="str">
            <v>RODRÍGUEZ</v>
          </cell>
          <cell r="C108" t="str">
            <v>Sergio</v>
          </cell>
          <cell r="D108" t="str">
            <v>PVS</v>
          </cell>
          <cell r="E108" t="str">
            <v>RODRÍGUEZ, Sergio</v>
          </cell>
          <cell r="G108" t="str">
            <v>LEKA ENEA</v>
          </cell>
        </row>
        <row r="109">
          <cell r="A109">
            <v>219</v>
          </cell>
          <cell r="B109" t="str">
            <v>SANTAMARTA</v>
          </cell>
          <cell r="C109" t="str">
            <v>Víctor</v>
          </cell>
          <cell r="D109" t="str">
            <v>PVS</v>
          </cell>
          <cell r="E109" t="str">
            <v>SANTAMARTA, Víctor</v>
          </cell>
          <cell r="G109" t="str">
            <v>LEKA ENEA</v>
          </cell>
        </row>
        <row r="110">
          <cell r="A110">
            <v>220</v>
          </cell>
          <cell r="B110" t="str">
            <v>MALOV</v>
          </cell>
          <cell r="C110" t="str">
            <v>Valeri</v>
          </cell>
          <cell r="D110" t="str">
            <v>CAT</v>
          </cell>
          <cell r="E110" t="str">
            <v>MALOV, Valeri</v>
          </cell>
          <cell r="G110" t="str">
            <v>C.T.T. TONA SEVA</v>
          </cell>
        </row>
        <row r="111">
          <cell r="A111">
            <v>221</v>
          </cell>
          <cell r="B111" t="str">
            <v>GONZÁLEZ</v>
          </cell>
          <cell r="C111" t="str">
            <v>Félix</v>
          </cell>
          <cell r="D111" t="str">
            <v>AST</v>
          </cell>
          <cell r="E111" t="str">
            <v>GONZÁLEZ, Félix</v>
          </cell>
          <cell r="G111" t="str">
            <v>OVIEDO MADRID T.M.</v>
          </cell>
        </row>
        <row r="112">
          <cell r="A112">
            <v>222</v>
          </cell>
          <cell r="B112" t="str">
            <v>BURGOS</v>
          </cell>
          <cell r="C112" t="str">
            <v>Emilio</v>
          </cell>
          <cell r="D112" t="str">
            <v>AST</v>
          </cell>
          <cell r="E112" t="str">
            <v>BURGOS, Emilio</v>
          </cell>
          <cell r="G112" t="str">
            <v>OVIEDO MADRID T.M.</v>
          </cell>
        </row>
        <row r="113">
          <cell r="A113">
            <v>223</v>
          </cell>
          <cell r="B113" t="str">
            <v>NAVARRO</v>
          </cell>
          <cell r="C113" t="str">
            <v>Pere</v>
          </cell>
          <cell r="D113" t="str">
            <v>CAT</v>
          </cell>
          <cell r="E113" t="str">
            <v>NAVARRO, Pere</v>
          </cell>
        </row>
        <row r="114">
          <cell r="A114">
            <v>224</v>
          </cell>
          <cell r="B114" t="str">
            <v>MARTÍNEZ</v>
          </cell>
          <cell r="C114" t="str">
            <v>Luis</v>
          </cell>
          <cell r="D114" t="str">
            <v>MAD</v>
          </cell>
          <cell r="E114" t="str">
            <v>MARTÍNEZ, Luis</v>
          </cell>
        </row>
        <row r="115">
          <cell r="A115">
            <v>225</v>
          </cell>
          <cell r="B115" t="str">
            <v>PRADES</v>
          </cell>
          <cell r="C115" t="str">
            <v>Alba</v>
          </cell>
          <cell r="D115" t="str">
            <v>IND</v>
          </cell>
          <cell r="E115" t="str">
            <v>PRADES, Alba</v>
          </cell>
        </row>
        <row r="116">
          <cell r="A116">
            <v>226</v>
          </cell>
          <cell r="B116" t="str">
            <v>KAZANTSEV</v>
          </cell>
          <cell r="C116" t="str">
            <v>Maxim</v>
          </cell>
          <cell r="D116" t="str">
            <v>GAL</v>
          </cell>
          <cell r="E116" t="str">
            <v>KAZANTSEV, Maxim</v>
          </cell>
          <cell r="G116" t="str">
            <v>ARTEAL</v>
          </cell>
        </row>
        <row r="117">
          <cell r="A117">
            <v>227</v>
          </cell>
          <cell r="B117" t="str">
            <v>BLANCO</v>
          </cell>
          <cell r="C117" t="str">
            <v>Roberto</v>
          </cell>
          <cell r="D117" t="str">
            <v>GAL</v>
          </cell>
          <cell r="E117" t="str">
            <v>BLANCO, Roberto</v>
          </cell>
        </row>
        <row r="118">
          <cell r="A118">
            <v>228</v>
          </cell>
          <cell r="B118" t="str">
            <v>MACHADO</v>
          </cell>
          <cell r="C118" t="str">
            <v>Miguel Ángel</v>
          </cell>
          <cell r="D118" t="str">
            <v>AND</v>
          </cell>
          <cell r="E118" t="str">
            <v>MACHADO, Miguel Ángel</v>
          </cell>
        </row>
        <row r="119">
          <cell r="A119">
            <v>229</v>
          </cell>
          <cell r="B119" t="str">
            <v>IZQUIERDO</v>
          </cell>
          <cell r="C119" t="str">
            <v>Alberto</v>
          </cell>
          <cell r="D119" t="str">
            <v>CYL</v>
          </cell>
          <cell r="E119" t="str">
            <v>IZQUIERDO, Alberto</v>
          </cell>
        </row>
        <row r="120">
          <cell r="A120">
            <v>230</v>
          </cell>
          <cell r="B120" t="str">
            <v>GUILLÉN</v>
          </cell>
          <cell r="C120" t="str">
            <v>César</v>
          </cell>
          <cell r="D120" t="str">
            <v>CYL</v>
          </cell>
          <cell r="E120" t="str">
            <v>GUILLÉN, César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Hoja2"/>
      <sheetName val="Actas"/>
      <sheetName val="Dorsal"/>
    </sheetNames>
    <sheetDataSet>
      <sheetData sheetId="0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</row>
        <row r="7">
          <cell r="A7">
            <v>106</v>
          </cell>
        </row>
        <row r="8">
          <cell r="A8">
            <v>107</v>
          </cell>
          <cell r="B8" t="str">
            <v>LI</v>
          </cell>
          <cell r="C8" t="str">
            <v>Qi</v>
          </cell>
          <cell r="D8" t="str">
            <v>AND</v>
          </cell>
          <cell r="E8" t="str">
            <v>LI, Qi</v>
          </cell>
        </row>
        <row r="9">
          <cell r="A9">
            <v>108</v>
          </cell>
          <cell r="B9" t="str">
            <v>LIU</v>
          </cell>
          <cell r="C9" t="str">
            <v>Jun Hui</v>
          </cell>
          <cell r="D9" t="str">
            <v>AND</v>
          </cell>
          <cell r="E9" t="str">
            <v>LIU, Jun Hui</v>
          </cell>
        </row>
        <row r="10">
          <cell r="A10">
            <v>109</v>
          </cell>
          <cell r="B10" t="str">
            <v>LOZANO</v>
          </cell>
          <cell r="C10" t="str">
            <v>Álvaro</v>
          </cell>
          <cell r="D10" t="str">
            <v>AND</v>
          </cell>
          <cell r="E10" t="str">
            <v>LOZANO, Álvaro</v>
          </cell>
        </row>
        <row r="11">
          <cell r="A11">
            <v>110</v>
          </cell>
          <cell r="B11" t="str">
            <v>MACHADO</v>
          </cell>
          <cell r="C11" t="str">
            <v>Carlos</v>
          </cell>
          <cell r="D11" t="str">
            <v>AND</v>
          </cell>
          <cell r="E11" t="str">
            <v>MACHADO, Carlos</v>
          </cell>
          <cell r="F11">
            <v>1018</v>
          </cell>
        </row>
        <row r="12">
          <cell r="A12">
            <v>111</v>
          </cell>
          <cell r="B12" t="str">
            <v>MACHADO</v>
          </cell>
          <cell r="C12" t="str">
            <v>José Luis</v>
          </cell>
          <cell r="D12" t="str">
            <v>AND</v>
          </cell>
          <cell r="E12" t="str">
            <v>MACHADO, José Luis</v>
          </cell>
          <cell r="F12">
            <v>790</v>
          </cell>
        </row>
        <row r="13">
          <cell r="A13">
            <v>112</v>
          </cell>
          <cell r="B13" t="str">
            <v>MARTÍN</v>
          </cell>
          <cell r="C13" t="str">
            <v>Carlos</v>
          </cell>
          <cell r="D13" t="str">
            <v>AND</v>
          </cell>
          <cell r="E13" t="str">
            <v>MARTÍN, Carlos</v>
          </cell>
        </row>
        <row r="14">
          <cell r="A14">
            <v>113</v>
          </cell>
        </row>
        <row r="15">
          <cell r="A15">
            <v>114</v>
          </cell>
          <cell r="B15" t="str">
            <v>MORENO</v>
          </cell>
          <cell r="C15" t="str">
            <v>Pablo</v>
          </cell>
          <cell r="D15" t="str">
            <v>AND</v>
          </cell>
          <cell r="E15" t="str">
            <v>MORENO, Pablo</v>
          </cell>
        </row>
        <row r="16">
          <cell r="A16">
            <v>115</v>
          </cell>
          <cell r="B16" t="str">
            <v>RADENBACH</v>
          </cell>
          <cell r="C16" t="str">
            <v>Fred</v>
          </cell>
          <cell r="D16" t="str">
            <v>AND</v>
          </cell>
          <cell r="E16" t="str">
            <v>RADENBACH, Fred</v>
          </cell>
        </row>
        <row r="17">
          <cell r="A17">
            <v>116</v>
          </cell>
          <cell r="B17" t="str">
            <v>ROSARIO</v>
          </cell>
          <cell r="C17" t="str">
            <v>David</v>
          </cell>
          <cell r="D17" t="str">
            <v>AND</v>
          </cell>
          <cell r="E17" t="str">
            <v>ROSARIO, David</v>
          </cell>
          <cell r="F17">
            <v>669</v>
          </cell>
        </row>
        <row r="18">
          <cell r="A18">
            <v>117</v>
          </cell>
          <cell r="B18" t="str">
            <v>RUIZ</v>
          </cell>
          <cell r="C18" t="str">
            <v>Isidro</v>
          </cell>
          <cell r="D18" t="str">
            <v>AND</v>
          </cell>
          <cell r="E18" t="str">
            <v>RUIZ, Isidro</v>
          </cell>
        </row>
        <row r="19">
          <cell r="A19">
            <v>118</v>
          </cell>
          <cell r="B19" t="str">
            <v>RUIZ</v>
          </cell>
          <cell r="C19" t="str">
            <v>José Antonio</v>
          </cell>
          <cell r="D19" t="str">
            <v>AND</v>
          </cell>
          <cell r="E19" t="str">
            <v>RUIZ, José Antonio</v>
          </cell>
          <cell r="F19">
            <v>411</v>
          </cell>
        </row>
        <row r="20">
          <cell r="A20">
            <v>119</v>
          </cell>
          <cell r="B20" t="str">
            <v>RUIZ</v>
          </cell>
          <cell r="C20" t="str">
            <v>José Manuel</v>
          </cell>
          <cell r="D20" t="str">
            <v>AND</v>
          </cell>
          <cell r="E20" t="str">
            <v>RUIZ, José Manuel</v>
          </cell>
        </row>
        <row r="21">
          <cell r="A21">
            <v>120</v>
          </cell>
          <cell r="B21" t="str">
            <v>SÁNCHEZ</v>
          </cell>
          <cell r="C21" t="str">
            <v>Víctor</v>
          </cell>
          <cell r="D21" t="str">
            <v>AND</v>
          </cell>
          <cell r="E21" t="str">
            <v>SÁNCHEZ, Víctor</v>
          </cell>
          <cell r="F21">
            <v>984</v>
          </cell>
        </row>
        <row r="22">
          <cell r="A22">
            <v>121</v>
          </cell>
          <cell r="B22" t="str">
            <v>SEVILLA</v>
          </cell>
          <cell r="C22" t="str">
            <v>Juan Bautista</v>
          </cell>
          <cell r="D22" t="str">
            <v>AND</v>
          </cell>
          <cell r="E22" t="str">
            <v>SEVILLA, Juan Bautista</v>
          </cell>
          <cell r="F22">
            <v>774</v>
          </cell>
        </row>
        <row r="23">
          <cell r="A23">
            <v>122</v>
          </cell>
          <cell r="B23" t="str">
            <v>TOL</v>
          </cell>
          <cell r="C23" t="str">
            <v>Christian</v>
          </cell>
          <cell r="D23" t="str">
            <v>AND</v>
          </cell>
          <cell r="E23" t="str">
            <v>TOL, Christian</v>
          </cell>
        </row>
        <row r="24">
          <cell r="A24">
            <v>123</v>
          </cell>
          <cell r="B24" t="str">
            <v>WAHAB</v>
          </cell>
          <cell r="C24" t="str">
            <v>Ahmed</v>
          </cell>
          <cell r="D24" t="str">
            <v>AND</v>
          </cell>
          <cell r="E24" t="str">
            <v>WAHAB, Ahmed</v>
          </cell>
        </row>
        <row r="25">
          <cell r="A25">
            <v>124</v>
          </cell>
          <cell r="B25" t="str">
            <v>BEAMONTE</v>
          </cell>
          <cell r="C25" t="str">
            <v>Alfonso</v>
          </cell>
          <cell r="D25" t="str">
            <v>ARA</v>
          </cell>
          <cell r="E25" t="str">
            <v>BEAMONTE, Alfonso</v>
          </cell>
        </row>
        <row r="26">
          <cell r="A26">
            <v>125</v>
          </cell>
          <cell r="B26" t="str">
            <v>CHAN</v>
          </cell>
          <cell r="C26" t="str">
            <v>Koon Wah</v>
          </cell>
          <cell r="D26" t="str">
            <v>ARA</v>
          </cell>
          <cell r="E26" t="str">
            <v>CHAN, Koon Wah</v>
          </cell>
        </row>
        <row r="27">
          <cell r="A27">
            <v>126</v>
          </cell>
          <cell r="B27" t="str">
            <v>GALLEGO</v>
          </cell>
          <cell r="C27" t="str">
            <v>Félix</v>
          </cell>
          <cell r="D27" t="str">
            <v>ARA</v>
          </cell>
          <cell r="E27" t="str">
            <v>GALLEGO, Félix</v>
          </cell>
        </row>
        <row r="28">
          <cell r="A28">
            <v>127</v>
          </cell>
          <cell r="B28" t="str">
            <v>ALFONSO</v>
          </cell>
          <cell r="C28" t="str">
            <v>Salvador</v>
          </cell>
          <cell r="D28" t="str">
            <v>AST</v>
          </cell>
          <cell r="E28" t="str">
            <v>ALFONSO, Salvador</v>
          </cell>
        </row>
        <row r="29">
          <cell r="A29">
            <v>128</v>
          </cell>
          <cell r="B29" t="str">
            <v>BURGOS</v>
          </cell>
          <cell r="C29" t="str">
            <v>Aurelio</v>
          </cell>
          <cell r="D29" t="str">
            <v>AST</v>
          </cell>
          <cell r="E29" t="str">
            <v>BURGOS, Aurelio</v>
          </cell>
        </row>
        <row r="30">
          <cell r="A30">
            <v>129</v>
          </cell>
        </row>
        <row r="31">
          <cell r="A31">
            <v>130</v>
          </cell>
        </row>
        <row r="32">
          <cell r="A32">
            <v>131</v>
          </cell>
          <cell r="B32" t="str">
            <v>SUÁREZ</v>
          </cell>
          <cell r="C32" t="str">
            <v>David</v>
          </cell>
          <cell r="D32" t="str">
            <v>AST</v>
          </cell>
          <cell r="E32" t="str">
            <v>SUÁREZ, David</v>
          </cell>
        </row>
        <row r="33">
          <cell r="A33">
            <v>132</v>
          </cell>
          <cell r="B33" t="str">
            <v>GARCÍA</v>
          </cell>
          <cell r="C33" t="str">
            <v>Luis</v>
          </cell>
          <cell r="D33" t="str">
            <v>CYL</v>
          </cell>
          <cell r="E33" t="str">
            <v>GARCÍA, Luis</v>
          </cell>
        </row>
        <row r="34">
          <cell r="A34">
            <v>133</v>
          </cell>
          <cell r="B34" t="str">
            <v>GONZÁLEZ</v>
          </cell>
          <cell r="C34" t="str">
            <v>Jorge</v>
          </cell>
          <cell r="D34" t="str">
            <v>CYL</v>
          </cell>
          <cell r="E34" t="str">
            <v>GONZÁLEZ, Jorge</v>
          </cell>
        </row>
        <row r="35">
          <cell r="A35">
            <v>134</v>
          </cell>
          <cell r="B35" t="str">
            <v>MORA</v>
          </cell>
          <cell r="C35" t="str">
            <v>Javier</v>
          </cell>
          <cell r="D35" t="str">
            <v>CYL</v>
          </cell>
          <cell r="E35" t="str">
            <v>MORA, Javier</v>
          </cell>
        </row>
        <row r="36">
          <cell r="A36">
            <v>135</v>
          </cell>
          <cell r="B36" t="str">
            <v>ZÁRATE</v>
          </cell>
          <cell r="C36" t="str">
            <v>Pablo</v>
          </cell>
          <cell r="D36" t="str">
            <v>CYL</v>
          </cell>
          <cell r="E36" t="str">
            <v>ZÁRATE, Pablo</v>
          </cell>
        </row>
        <row r="37">
          <cell r="A37">
            <v>136</v>
          </cell>
          <cell r="B37" t="str">
            <v>CHEN</v>
          </cell>
          <cell r="C37" t="str">
            <v>Wei</v>
          </cell>
          <cell r="D37" t="str">
            <v>CYL</v>
          </cell>
          <cell r="E37" t="str">
            <v>CHEN, Wei</v>
          </cell>
        </row>
        <row r="38">
          <cell r="A38">
            <v>137</v>
          </cell>
          <cell r="B38" t="str">
            <v>ECHAZARRETA</v>
          </cell>
          <cell r="C38" t="str">
            <v>Sonia</v>
          </cell>
          <cell r="D38" t="str">
            <v>CYL</v>
          </cell>
          <cell r="E38" t="str">
            <v>ECHAZARRETA, Sonia</v>
          </cell>
        </row>
        <row r="39">
          <cell r="A39">
            <v>138</v>
          </cell>
          <cell r="B39" t="str">
            <v>GALLO</v>
          </cell>
          <cell r="C39" t="str">
            <v>Mª Carmen</v>
          </cell>
          <cell r="D39" t="str">
            <v>CYL</v>
          </cell>
          <cell r="E39" t="str">
            <v>GALLO, Mª Carmen</v>
          </cell>
        </row>
        <row r="40">
          <cell r="A40">
            <v>139</v>
          </cell>
          <cell r="B40" t="str">
            <v>MARTÍN</v>
          </cell>
          <cell r="C40" t="str">
            <v>María</v>
          </cell>
          <cell r="D40" t="str">
            <v>CYL</v>
          </cell>
          <cell r="E40" t="str">
            <v>MARTÍN, María</v>
          </cell>
        </row>
        <row r="41">
          <cell r="A41">
            <v>140</v>
          </cell>
          <cell r="B41" t="str">
            <v>MATILLA</v>
          </cell>
          <cell r="C41" t="str">
            <v>Irene</v>
          </cell>
          <cell r="D41" t="str">
            <v>CYL</v>
          </cell>
          <cell r="E41" t="str">
            <v>MATILLA, Irene</v>
          </cell>
        </row>
        <row r="42">
          <cell r="A42">
            <v>141</v>
          </cell>
          <cell r="B42" t="str">
            <v>PANADERO</v>
          </cell>
          <cell r="C42" t="str">
            <v>Gloria</v>
          </cell>
          <cell r="D42" t="str">
            <v>CYL</v>
          </cell>
          <cell r="E42" t="str">
            <v>PANADERO, Gloria</v>
          </cell>
          <cell r="F42">
            <v>634</v>
          </cell>
        </row>
        <row r="43">
          <cell r="A43">
            <v>142</v>
          </cell>
          <cell r="B43" t="str">
            <v>PORTA</v>
          </cell>
          <cell r="C43" t="str">
            <v>Idoia</v>
          </cell>
          <cell r="D43" t="str">
            <v>CYL</v>
          </cell>
          <cell r="E43" t="str">
            <v>PORTA, Idoia</v>
          </cell>
        </row>
        <row r="44">
          <cell r="A44">
            <v>143</v>
          </cell>
          <cell r="B44" t="str">
            <v>VILÁ</v>
          </cell>
          <cell r="C44" t="str">
            <v>Roser</v>
          </cell>
          <cell r="D44" t="str">
            <v>CYL</v>
          </cell>
          <cell r="E44" t="str">
            <v>VILÁ, Roser</v>
          </cell>
          <cell r="F44">
            <v>892</v>
          </cell>
        </row>
        <row r="45">
          <cell r="A45">
            <v>144</v>
          </cell>
          <cell r="B45" t="str">
            <v>ANDRADE</v>
          </cell>
          <cell r="C45" t="str">
            <v>Josep Lluis</v>
          </cell>
          <cell r="D45" t="str">
            <v>CAT</v>
          </cell>
          <cell r="E45" t="str">
            <v>ANDRADE, Josep Lluis</v>
          </cell>
        </row>
        <row r="46">
          <cell r="A46">
            <v>145</v>
          </cell>
          <cell r="B46" t="str">
            <v>ARNAU</v>
          </cell>
          <cell r="C46" t="str">
            <v>Miquel</v>
          </cell>
          <cell r="D46" t="str">
            <v>CAT</v>
          </cell>
          <cell r="E46" t="str">
            <v>ARNAU, Miquel</v>
          </cell>
          <cell r="F46">
            <v>413</v>
          </cell>
        </row>
        <row r="47">
          <cell r="A47">
            <v>146</v>
          </cell>
          <cell r="B47" t="str">
            <v>BACARISAS</v>
          </cell>
          <cell r="C47" t="str">
            <v>Jordi</v>
          </cell>
          <cell r="D47" t="str">
            <v>CAT</v>
          </cell>
          <cell r="E47" t="str">
            <v>BACARISAS, Jordi</v>
          </cell>
          <cell r="F47">
            <v>169</v>
          </cell>
        </row>
        <row r="48">
          <cell r="A48">
            <v>147</v>
          </cell>
          <cell r="B48" t="str">
            <v>CANO</v>
          </cell>
          <cell r="C48" t="str">
            <v>Andreu</v>
          </cell>
          <cell r="D48" t="str">
            <v>CAT</v>
          </cell>
          <cell r="E48" t="str">
            <v>CANO, Andreu</v>
          </cell>
        </row>
        <row r="49">
          <cell r="A49">
            <v>148</v>
          </cell>
          <cell r="B49" t="str">
            <v>CLOTET</v>
          </cell>
          <cell r="C49" t="str">
            <v>Marc</v>
          </cell>
          <cell r="D49" t="str">
            <v>CAT</v>
          </cell>
          <cell r="E49" t="str">
            <v>CLOTET, Marc</v>
          </cell>
          <cell r="F49">
            <v>169</v>
          </cell>
        </row>
        <row r="50">
          <cell r="A50">
            <v>149</v>
          </cell>
          <cell r="B50" t="str">
            <v>DURÁN</v>
          </cell>
          <cell r="C50" t="str">
            <v>Marc</v>
          </cell>
          <cell r="D50" t="str">
            <v>CAT</v>
          </cell>
          <cell r="E50" t="str">
            <v>DURÁN, Marc</v>
          </cell>
        </row>
        <row r="51">
          <cell r="A51">
            <v>150</v>
          </cell>
          <cell r="B51" t="str">
            <v>DVORAK</v>
          </cell>
          <cell r="C51" t="str">
            <v>Vladimir</v>
          </cell>
          <cell r="D51" t="str">
            <v>CAT</v>
          </cell>
          <cell r="E51" t="str">
            <v>DVORAK, Vladimir</v>
          </cell>
        </row>
        <row r="52">
          <cell r="A52">
            <v>151</v>
          </cell>
          <cell r="B52" t="str">
            <v>ESCAMILLA</v>
          </cell>
          <cell r="C52" t="str">
            <v>Eduard</v>
          </cell>
          <cell r="D52" t="str">
            <v>CAT</v>
          </cell>
          <cell r="E52" t="str">
            <v>ESCAMILLA, Eduard</v>
          </cell>
          <cell r="F52">
            <v>543</v>
          </cell>
        </row>
        <row r="53">
          <cell r="A53">
            <v>152</v>
          </cell>
          <cell r="B53" t="str">
            <v>FONT</v>
          </cell>
          <cell r="C53" t="str">
            <v>Carles</v>
          </cell>
          <cell r="D53" t="str">
            <v>CAT</v>
          </cell>
          <cell r="E53" t="str">
            <v>FONT, Carles</v>
          </cell>
        </row>
        <row r="54">
          <cell r="A54">
            <v>153</v>
          </cell>
          <cell r="B54" t="str">
            <v>MAMPEL</v>
          </cell>
          <cell r="C54" t="str">
            <v>Ramón</v>
          </cell>
          <cell r="D54" t="str">
            <v>CAT</v>
          </cell>
          <cell r="E54" t="str">
            <v>MAMPEL, Ramón</v>
          </cell>
        </row>
        <row r="55">
          <cell r="A55">
            <v>154</v>
          </cell>
          <cell r="B55" t="str">
            <v>MARTÍNEZ</v>
          </cell>
          <cell r="C55" t="str">
            <v>Iván</v>
          </cell>
          <cell r="D55" t="str">
            <v>CAT</v>
          </cell>
          <cell r="E55" t="str">
            <v>MARTÍNEZ, Iván</v>
          </cell>
          <cell r="F55">
            <v>168</v>
          </cell>
        </row>
        <row r="56">
          <cell r="A56">
            <v>155</v>
          </cell>
          <cell r="D56" t="str">
            <v>CAT</v>
          </cell>
        </row>
        <row r="57">
          <cell r="A57">
            <v>156</v>
          </cell>
          <cell r="B57" t="str">
            <v>MASALÓ</v>
          </cell>
          <cell r="C57" t="str">
            <v>Jordi</v>
          </cell>
          <cell r="D57" t="str">
            <v>CAT</v>
          </cell>
          <cell r="E57" t="str">
            <v>MASALÓ, Jordi</v>
          </cell>
        </row>
        <row r="58">
          <cell r="A58">
            <v>157</v>
          </cell>
          <cell r="B58" t="str">
            <v>MOLINS</v>
          </cell>
          <cell r="C58" t="str">
            <v>Josep Ignasi</v>
          </cell>
          <cell r="D58" t="str">
            <v>CAT</v>
          </cell>
          <cell r="E58" t="str">
            <v>MOLINS, Josep Ignasi</v>
          </cell>
        </row>
        <row r="59">
          <cell r="A59">
            <v>158</v>
          </cell>
          <cell r="B59" t="str">
            <v>MOURZOV</v>
          </cell>
          <cell r="C59" t="str">
            <v>Alexei</v>
          </cell>
          <cell r="D59" t="str">
            <v>CAT</v>
          </cell>
          <cell r="E59" t="str">
            <v>MOURZOV, Alexei</v>
          </cell>
        </row>
        <row r="60">
          <cell r="A60">
            <v>159</v>
          </cell>
          <cell r="B60" t="str">
            <v>MOUZIKYNE</v>
          </cell>
          <cell r="C60" t="str">
            <v>Andrei</v>
          </cell>
          <cell r="D60" t="str">
            <v>CAT</v>
          </cell>
          <cell r="E60" t="str">
            <v>MOUZIKYNE, Andrei</v>
          </cell>
        </row>
        <row r="61">
          <cell r="A61">
            <v>160</v>
          </cell>
          <cell r="B61" t="str">
            <v>PALÉS</v>
          </cell>
          <cell r="C61" t="str">
            <v>Josep María</v>
          </cell>
          <cell r="D61" t="str">
            <v>CAT</v>
          </cell>
          <cell r="E61" t="str">
            <v>PALÉS, Josep María</v>
          </cell>
          <cell r="F61">
            <v>662</v>
          </cell>
        </row>
        <row r="62">
          <cell r="A62">
            <v>161</v>
          </cell>
          <cell r="B62" t="str">
            <v>PIELLA</v>
          </cell>
          <cell r="C62" t="str">
            <v>Jordi</v>
          </cell>
          <cell r="D62" t="str">
            <v>CAT</v>
          </cell>
          <cell r="E62" t="str">
            <v>PIELLA, Jordi</v>
          </cell>
          <cell r="F62">
            <v>545</v>
          </cell>
        </row>
        <row r="63">
          <cell r="A63">
            <v>162</v>
          </cell>
          <cell r="B63" t="str">
            <v>TORRENS</v>
          </cell>
          <cell r="C63" t="str">
            <v>Gerard</v>
          </cell>
          <cell r="D63" t="str">
            <v>CAT</v>
          </cell>
          <cell r="E63" t="str">
            <v>TORRENS, Gerard</v>
          </cell>
        </row>
        <row r="64">
          <cell r="A64">
            <v>163</v>
          </cell>
          <cell r="B64" t="str">
            <v>ALMAGRO</v>
          </cell>
          <cell r="C64" t="str">
            <v>Meritxell</v>
          </cell>
          <cell r="D64" t="str">
            <v>CAT</v>
          </cell>
          <cell r="E64" t="str">
            <v>ALMAGRO, Meritxell</v>
          </cell>
          <cell r="F64">
            <v>482</v>
          </cell>
        </row>
        <row r="65">
          <cell r="A65">
            <v>164</v>
          </cell>
          <cell r="B65" t="str">
            <v>ARNAU</v>
          </cell>
          <cell r="C65" t="str">
            <v>Elisabet</v>
          </cell>
          <cell r="D65" t="str">
            <v>CAT</v>
          </cell>
          <cell r="E65" t="str">
            <v>ARNAU, Elisabet</v>
          </cell>
          <cell r="F65">
            <v>773</v>
          </cell>
        </row>
        <row r="66">
          <cell r="A66">
            <v>165</v>
          </cell>
          <cell r="B66" t="str">
            <v>BOSCH</v>
          </cell>
          <cell r="C66" t="str">
            <v>Julia</v>
          </cell>
          <cell r="D66" t="str">
            <v>CAT</v>
          </cell>
          <cell r="E66" t="str">
            <v>BOSCH, Julia</v>
          </cell>
          <cell r="F66">
            <v>207</v>
          </cell>
        </row>
        <row r="67">
          <cell r="A67">
            <v>166</v>
          </cell>
          <cell r="B67" t="str">
            <v>BOVER</v>
          </cell>
          <cell r="C67" t="str">
            <v>Montse</v>
          </cell>
          <cell r="D67" t="str">
            <v>CAT</v>
          </cell>
          <cell r="E67" t="str">
            <v>BOVER, Montse</v>
          </cell>
        </row>
        <row r="68">
          <cell r="A68">
            <v>167</v>
          </cell>
          <cell r="B68" t="str">
            <v>DVORAK</v>
          </cell>
          <cell r="C68" t="str">
            <v>Galia</v>
          </cell>
          <cell r="D68" t="str">
            <v>CAT</v>
          </cell>
          <cell r="E68" t="str">
            <v>DVORAK, Galia</v>
          </cell>
          <cell r="F68">
            <v>252</v>
          </cell>
        </row>
        <row r="69">
          <cell r="A69">
            <v>168</v>
          </cell>
          <cell r="B69" t="str">
            <v>HERNÁNDEZ</v>
          </cell>
          <cell r="C69" t="str">
            <v>Jéssica</v>
          </cell>
          <cell r="D69" t="str">
            <v>CAT</v>
          </cell>
          <cell r="E69" t="str">
            <v>HERNÁNDEZ, Jéssica</v>
          </cell>
          <cell r="F69">
            <v>733</v>
          </cell>
        </row>
        <row r="70">
          <cell r="A70">
            <v>169</v>
          </cell>
          <cell r="B70" t="str">
            <v>JURADO</v>
          </cell>
          <cell r="C70" t="str">
            <v>Miriea</v>
          </cell>
          <cell r="D70" t="str">
            <v>CAT</v>
          </cell>
          <cell r="E70" t="str">
            <v>JURADO, Miriea</v>
          </cell>
          <cell r="F70">
            <v>219</v>
          </cell>
        </row>
        <row r="71">
          <cell r="A71">
            <v>170</v>
          </cell>
          <cell r="B71" t="str">
            <v>KHASSANOVA</v>
          </cell>
          <cell r="C71" t="str">
            <v>Flora</v>
          </cell>
          <cell r="D71" t="str">
            <v>CAT</v>
          </cell>
          <cell r="E71" t="str">
            <v>KHASSANOVA, Flora</v>
          </cell>
        </row>
        <row r="72">
          <cell r="A72">
            <v>171</v>
          </cell>
          <cell r="B72" t="str">
            <v>KOMRAKOVA</v>
          </cell>
          <cell r="C72" t="str">
            <v>Elena</v>
          </cell>
          <cell r="D72" t="str">
            <v>CAT</v>
          </cell>
          <cell r="E72" t="str">
            <v>KOMRAKOVA, Elena</v>
          </cell>
        </row>
        <row r="73">
          <cell r="A73">
            <v>172</v>
          </cell>
          <cell r="B73" t="str">
            <v>KONOVALOVA</v>
          </cell>
          <cell r="C73" t="str">
            <v>Natalia</v>
          </cell>
          <cell r="D73" t="str">
            <v>CAT</v>
          </cell>
          <cell r="E73" t="str">
            <v>KONOVALOVA, Natalia</v>
          </cell>
        </row>
        <row r="74">
          <cell r="A74">
            <v>173</v>
          </cell>
          <cell r="D74" t="str">
            <v>CAT</v>
          </cell>
        </row>
        <row r="75">
          <cell r="A75">
            <v>174</v>
          </cell>
          <cell r="B75" t="str">
            <v>MORERA</v>
          </cell>
          <cell r="C75" t="str">
            <v>Mercé</v>
          </cell>
          <cell r="D75" t="str">
            <v>CAT</v>
          </cell>
          <cell r="E75" t="str">
            <v>MORERA, Mercé</v>
          </cell>
        </row>
        <row r="76">
          <cell r="A76">
            <v>175</v>
          </cell>
          <cell r="B76" t="str">
            <v>NIKOLOVA</v>
          </cell>
          <cell r="C76" t="str">
            <v>Milena</v>
          </cell>
          <cell r="D76" t="str">
            <v>CAT</v>
          </cell>
          <cell r="E76" t="str">
            <v>NIKOLOVA, Milena</v>
          </cell>
        </row>
        <row r="77">
          <cell r="A77">
            <v>176</v>
          </cell>
          <cell r="B77" t="str">
            <v>PETROVA</v>
          </cell>
          <cell r="C77" t="str">
            <v>Detelina</v>
          </cell>
          <cell r="D77" t="str">
            <v>CAT</v>
          </cell>
          <cell r="E77" t="str">
            <v>PETROVA, Detelina</v>
          </cell>
        </row>
        <row r="78">
          <cell r="A78">
            <v>177</v>
          </cell>
          <cell r="B78" t="str">
            <v>PUIG</v>
          </cell>
          <cell r="C78" t="str">
            <v>Tania</v>
          </cell>
          <cell r="D78" t="str">
            <v>CAT</v>
          </cell>
          <cell r="E78" t="str">
            <v>PUIG, Tania</v>
          </cell>
          <cell r="F78">
            <v>389</v>
          </cell>
        </row>
        <row r="79">
          <cell r="A79">
            <v>178</v>
          </cell>
          <cell r="B79" t="str">
            <v>RAMÍREZ</v>
          </cell>
          <cell r="C79" t="str">
            <v>Sara</v>
          </cell>
          <cell r="D79" t="str">
            <v>CAT</v>
          </cell>
          <cell r="E79" t="str">
            <v>RAMÍREZ, Sara</v>
          </cell>
          <cell r="F79">
            <v>146</v>
          </cell>
        </row>
        <row r="80">
          <cell r="A80">
            <v>179</v>
          </cell>
          <cell r="B80" t="str">
            <v>RODRÍGUEZ</v>
          </cell>
          <cell r="C80" t="str">
            <v>Jéssica</v>
          </cell>
          <cell r="D80" t="str">
            <v>CAT</v>
          </cell>
          <cell r="E80" t="str">
            <v>RODRÍGUEZ, Jéssica</v>
          </cell>
          <cell r="F80">
            <v>133</v>
          </cell>
        </row>
        <row r="81">
          <cell r="A81">
            <v>180</v>
          </cell>
          <cell r="B81" t="str">
            <v>RODRÍGUEZ</v>
          </cell>
          <cell r="C81" t="str">
            <v>Patricia</v>
          </cell>
          <cell r="D81" t="str">
            <v>CAT</v>
          </cell>
          <cell r="E81" t="str">
            <v>RODRÍGUEZ, Patricia</v>
          </cell>
          <cell r="F81">
            <v>250</v>
          </cell>
        </row>
        <row r="82">
          <cell r="A82">
            <v>181</v>
          </cell>
          <cell r="B82" t="str">
            <v>SERRES</v>
          </cell>
          <cell r="C82" t="str">
            <v>María</v>
          </cell>
          <cell r="D82" t="str">
            <v>CAT</v>
          </cell>
          <cell r="E82" t="str">
            <v>SERRES, María</v>
          </cell>
          <cell r="F82">
            <v>143</v>
          </cell>
        </row>
        <row r="83">
          <cell r="A83">
            <v>182</v>
          </cell>
          <cell r="B83" t="str">
            <v>XIE</v>
          </cell>
          <cell r="C83" t="str">
            <v>Jing</v>
          </cell>
          <cell r="D83" t="str">
            <v>CAT</v>
          </cell>
          <cell r="E83" t="str">
            <v>XIE, Jing</v>
          </cell>
        </row>
        <row r="84">
          <cell r="A84">
            <v>183</v>
          </cell>
          <cell r="B84" t="str">
            <v>YLLA-CATALÁ</v>
          </cell>
          <cell r="C84" t="str">
            <v>Marta</v>
          </cell>
          <cell r="D84" t="str">
            <v>CAT</v>
          </cell>
          <cell r="E84" t="str">
            <v>YLLA-CATALÁ, Marta</v>
          </cell>
          <cell r="F84">
            <v>743</v>
          </cell>
        </row>
        <row r="85">
          <cell r="A85">
            <v>184</v>
          </cell>
          <cell r="B85" t="str">
            <v>KOULAGINA</v>
          </cell>
          <cell r="C85" t="str">
            <v>Katia</v>
          </cell>
          <cell r="D85" t="str">
            <v>VAL</v>
          </cell>
          <cell r="E85" t="str">
            <v>KOULAGINA, Katia</v>
          </cell>
        </row>
        <row r="86">
          <cell r="A86">
            <v>185</v>
          </cell>
          <cell r="B86" t="str">
            <v>MANSERGAS</v>
          </cell>
          <cell r="C86" t="str">
            <v>Carla</v>
          </cell>
          <cell r="D86" t="str">
            <v>VAL</v>
          </cell>
          <cell r="E86" t="str">
            <v>MANSERGAS, Carla</v>
          </cell>
          <cell r="F86">
            <v>228</v>
          </cell>
        </row>
        <row r="87">
          <cell r="A87">
            <v>186</v>
          </cell>
          <cell r="B87" t="str">
            <v>SAVU</v>
          </cell>
          <cell r="C87" t="str">
            <v>Simona</v>
          </cell>
          <cell r="D87" t="str">
            <v>VAL</v>
          </cell>
          <cell r="E87" t="str">
            <v>SAVU, Simona</v>
          </cell>
        </row>
        <row r="88">
          <cell r="A88">
            <v>187</v>
          </cell>
          <cell r="B88" t="str">
            <v>SEMPERE</v>
          </cell>
          <cell r="C88" t="str">
            <v>Elvira</v>
          </cell>
          <cell r="D88" t="str">
            <v>VAL</v>
          </cell>
          <cell r="E88" t="str">
            <v>SEMPERE, Elvira</v>
          </cell>
          <cell r="F88">
            <v>475</v>
          </cell>
        </row>
        <row r="89">
          <cell r="A89">
            <v>188</v>
          </cell>
          <cell r="B89" t="str">
            <v>SILLA</v>
          </cell>
          <cell r="C89" t="str">
            <v>Carmen</v>
          </cell>
          <cell r="D89" t="str">
            <v>VAL</v>
          </cell>
          <cell r="E89" t="str">
            <v>SILLA, Carmen</v>
          </cell>
        </row>
        <row r="90">
          <cell r="A90">
            <v>189</v>
          </cell>
          <cell r="B90" t="str">
            <v>ENSEÑAT</v>
          </cell>
          <cell r="C90" t="str">
            <v>Jacobo</v>
          </cell>
          <cell r="D90" t="str">
            <v>GAL</v>
          </cell>
          <cell r="E90" t="str">
            <v>ENSEÑAT, Jacobo</v>
          </cell>
        </row>
        <row r="91">
          <cell r="A91">
            <v>190</v>
          </cell>
          <cell r="B91" t="str">
            <v>ENSEÑAT</v>
          </cell>
          <cell r="C91" t="str">
            <v>Juan</v>
          </cell>
          <cell r="D91" t="str">
            <v>GAL</v>
          </cell>
          <cell r="E91" t="str">
            <v>ENSEÑAT, Juan</v>
          </cell>
        </row>
        <row r="92">
          <cell r="A92">
            <v>191</v>
          </cell>
          <cell r="B92" t="str">
            <v>FERNÁNDEZ</v>
          </cell>
          <cell r="C92" t="str">
            <v>José</v>
          </cell>
          <cell r="D92" t="str">
            <v>GAL</v>
          </cell>
          <cell r="E92" t="str">
            <v>FERNÁNDEZ, José</v>
          </cell>
        </row>
        <row r="93">
          <cell r="A93">
            <v>192</v>
          </cell>
          <cell r="B93" t="str">
            <v>PASTUR</v>
          </cell>
          <cell r="C93" t="str">
            <v>Pedro</v>
          </cell>
          <cell r="D93" t="str">
            <v>GAL</v>
          </cell>
          <cell r="E93" t="str">
            <v>PASTUR, Pedro</v>
          </cell>
        </row>
        <row r="94">
          <cell r="A94">
            <v>193</v>
          </cell>
        </row>
        <row r="95">
          <cell r="A95">
            <v>194</v>
          </cell>
          <cell r="B95" t="str">
            <v>BULBUC</v>
          </cell>
          <cell r="C95" t="str">
            <v>Theodor</v>
          </cell>
          <cell r="D95" t="str">
            <v>MUR</v>
          </cell>
          <cell r="E95" t="str">
            <v>BULBUC, Theodor</v>
          </cell>
        </row>
        <row r="96">
          <cell r="A96">
            <v>195</v>
          </cell>
          <cell r="B96" t="str">
            <v>CABEZAS</v>
          </cell>
          <cell r="C96" t="str">
            <v>Beinier</v>
          </cell>
          <cell r="D96" t="str">
            <v>MUR</v>
          </cell>
          <cell r="E96" t="str">
            <v>CABEZAS, Beinier</v>
          </cell>
        </row>
        <row r="97">
          <cell r="A97">
            <v>196</v>
          </cell>
          <cell r="B97" t="str">
            <v>GALLEGO</v>
          </cell>
          <cell r="C97" t="str">
            <v>Óscar</v>
          </cell>
          <cell r="D97" t="str">
            <v>MUR</v>
          </cell>
          <cell r="E97" t="str">
            <v>GALLEGO, Óscar</v>
          </cell>
        </row>
        <row r="98">
          <cell r="A98">
            <v>197</v>
          </cell>
        </row>
        <row r="99">
          <cell r="A99">
            <v>198</v>
          </cell>
        </row>
        <row r="100">
          <cell r="A100">
            <v>199</v>
          </cell>
        </row>
        <row r="101">
          <cell r="A101">
            <v>200</v>
          </cell>
          <cell r="B101" t="str">
            <v>SAURA</v>
          </cell>
          <cell r="C101" t="str">
            <v>Raúl</v>
          </cell>
          <cell r="D101" t="str">
            <v>MUR</v>
          </cell>
          <cell r="E101" t="str">
            <v>SAURA, Raúl</v>
          </cell>
        </row>
        <row r="102">
          <cell r="A102">
            <v>201</v>
          </cell>
        </row>
        <row r="103">
          <cell r="A103">
            <v>202</v>
          </cell>
          <cell r="B103" t="str">
            <v>ANTELO</v>
          </cell>
          <cell r="C103" t="str">
            <v>Elia</v>
          </cell>
          <cell r="D103" t="str">
            <v>MUR</v>
          </cell>
          <cell r="E103" t="str">
            <v>ANTELO, Elia</v>
          </cell>
        </row>
        <row r="104">
          <cell r="A104">
            <v>203</v>
          </cell>
          <cell r="B104" t="str">
            <v>ANTELO</v>
          </cell>
          <cell r="C104" t="str">
            <v>María</v>
          </cell>
          <cell r="D104" t="str">
            <v>MUR</v>
          </cell>
          <cell r="E104" t="str">
            <v>ANTELO, María</v>
          </cell>
        </row>
        <row r="105">
          <cell r="A105">
            <v>204</v>
          </cell>
          <cell r="B105" t="str">
            <v>BAKHTINA</v>
          </cell>
          <cell r="C105" t="str">
            <v>Svetlana</v>
          </cell>
          <cell r="D105" t="str">
            <v>MUR</v>
          </cell>
          <cell r="E105" t="str">
            <v>BAKHTINA, Svetlana</v>
          </cell>
        </row>
        <row r="106">
          <cell r="A106">
            <v>205</v>
          </cell>
          <cell r="B106" t="str">
            <v>CIOSU</v>
          </cell>
          <cell r="C106" t="str">
            <v>Emilia</v>
          </cell>
          <cell r="D106" t="str">
            <v>MUR</v>
          </cell>
          <cell r="E106" t="str">
            <v>CIOSU, Emilia</v>
          </cell>
        </row>
        <row r="107">
          <cell r="A107">
            <v>206</v>
          </cell>
          <cell r="B107" t="str">
            <v>LI</v>
          </cell>
          <cell r="C107" t="str">
            <v>Yuan Yuan</v>
          </cell>
          <cell r="D107" t="str">
            <v>MUR</v>
          </cell>
          <cell r="E107" t="str">
            <v>LI, Yuan Yuan</v>
          </cell>
        </row>
        <row r="108">
          <cell r="A108">
            <v>207</v>
          </cell>
          <cell r="B108" t="str">
            <v>LOZANO</v>
          </cell>
          <cell r="C108" t="str">
            <v>Isabel</v>
          </cell>
          <cell r="D108" t="str">
            <v>MUR</v>
          </cell>
          <cell r="E108" t="str">
            <v>LOZANO, Isabel</v>
          </cell>
          <cell r="F108">
            <v>237</v>
          </cell>
        </row>
        <row r="109">
          <cell r="A109">
            <v>208</v>
          </cell>
          <cell r="B109" t="str">
            <v>NÚÑEZ</v>
          </cell>
          <cell r="C109" t="str">
            <v>Vanessa</v>
          </cell>
          <cell r="D109" t="str">
            <v>MUR</v>
          </cell>
          <cell r="E109" t="str">
            <v>NÚÑEZ, Vanessa</v>
          </cell>
        </row>
        <row r="110">
          <cell r="A110">
            <v>209</v>
          </cell>
          <cell r="B110" t="str">
            <v>PÉREZ</v>
          </cell>
          <cell r="C110" t="str">
            <v>Sara</v>
          </cell>
          <cell r="D110" t="str">
            <v>MUR</v>
          </cell>
          <cell r="E110" t="str">
            <v>PÉREZ, Sara</v>
          </cell>
          <cell r="F110">
            <v>782</v>
          </cell>
        </row>
        <row r="111">
          <cell r="A111">
            <v>210</v>
          </cell>
          <cell r="B111" t="str">
            <v>VILLADA</v>
          </cell>
          <cell r="C111" t="str">
            <v>Jénnifer</v>
          </cell>
          <cell r="D111" t="str">
            <v>MUR</v>
          </cell>
          <cell r="E111" t="str">
            <v>VILLADA, Jénnifer</v>
          </cell>
          <cell r="F111">
            <v>302</v>
          </cell>
        </row>
        <row r="112">
          <cell r="A112">
            <v>211</v>
          </cell>
          <cell r="B112" t="str">
            <v>CALVO</v>
          </cell>
          <cell r="C112" t="str">
            <v>Luis</v>
          </cell>
          <cell r="D112" t="str">
            <v>CNR</v>
          </cell>
          <cell r="E112" t="str">
            <v>CALVO, Luis</v>
          </cell>
        </row>
        <row r="113">
          <cell r="A113">
            <v>212</v>
          </cell>
          <cell r="B113" t="str">
            <v>CARNEROS</v>
          </cell>
          <cell r="C113" t="str">
            <v>Alfredo</v>
          </cell>
          <cell r="D113" t="str">
            <v>IND</v>
          </cell>
          <cell r="E113" t="str">
            <v>CARNEROS, Alfredo</v>
          </cell>
        </row>
        <row r="114">
          <cell r="A114">
            <v>213</v>
          </cell>
          <cell r="B114" t="str">
            <v>CAYMEL</v>
          </cell>
          <cell r="C114" t="str">
            <v>Ismael</v>
          </cell>
          <cell r="D114" t="str">
            <v>VAL</v>
          </cell>
          <cell r="E114" t="str">
            <v>CAYMEL, Ismael</v>
          </cell>
        </row>
        <row r="115">
          <cell r="A115">
            <v>214</v>
          </cell>
          <cell r="B115" t="str">
            <v>TORRES</v>
          </cell>
          <cell r="C115" t="str">
            <v>Daniel</v>
          </cell>
          <cell r="D115" t="str">
            <v>IND</v>
          </cell>
          <cell r="E115" t="str">
            <v>TORRES, Daniel</v>
          </cell>
          <cell r="F115">
            <v>818</v>
          </cell>
        </row>
        <row r="116">
          <cell r="A116">
            <v>215</v>
          </cell>
          <cell r="B116" t="str">
            <v>EMILIANOV</v>
          </cell>
          <cell r="C116" t="str">
            <v>Alexei</v>
          </cell>
          <cell r="D116" t="str">
            <v>PVS</v>
          </cell>
          <cell r="E116" t="str">
            <v>EMILIANOV, Alexei</v>
          </cell>
        </row>
        <row r="117">
          <cell r="A117">
            <v>216</v>
          </cell>
          <cell r="B117" t="str">
            <v>MARTÍNEZ</v>
          </cell>
          <cell r="C117" t="str">
            <v>Íker</v>
          </cell>
          <cell r="D117" t="str">
            <v>PVS</v>
          </cell>
          <cell r="E117" t="str">
            <v>MARTÍNEZ, Íker</v>
          </cell>
        </row>
        <row r="118">
          <cell r="A118">
            <v>217</v>
          </cell>
          <cell r="B118" t="str">
            <v>OMOTARA</v>
          </cell>
          <cell r="C118" t="str">
            <v>Titus</v>
          </cell>
          <cell r="D118" t="str">
            <v>PVS</v>
          </cell>
          <cell r="E118" t="str">
            <v>OMOTARA, Titus</v>
          </cell>
        </row>
        <row r="119">
          <cell r="A119">
            <v>218</v>
          </cell>
          <cell r="B119" t="str">
            <v>RODRÍGUEZ</v>
          </cell>
          <cell r="C119" t="str">
            <v>Sergio</v>
          </cell>
          <cell r="D119" t="str">
            <v>PVS</v>
          </cell>
          <cell r="E119" t="str">
            <v>RODRÍGUEZ, Sergio</v>
          </cell>
        </row>
        <row r="120">
          <cell r="A120">
            <v>219</v>
          </cell>
          <cell r="B120" t="str">
            <v>SANTAMARTA</v>
          </cell>
          <cell r="C120" t="str">
            <v>Víctor</v>
          </cell>
          <cell r="D120" t="str">
            <v>PVS</v>
          </cell>
          <cell r="E120" t="str">
            <v>SANTAMARTA, Víctor</v>
          </cell>
        </row>
        <row r="121">
          <cell r="A121">
            <v>220</v>
          </cell>
          <cell r="B121" t="str">
            <v>MALOV</v>
          </cell>
          <cell r="C121" t="str">
            <v>Valeri</v>
          </cell>
          <cell r="D121" t="str">
            <v>CAT</v>
          </cell>
          <cell r="E121" t="str">
            <v>MALOV, Valeri</v>
          </cell>
        </row>
        <row r="122">
          <cell r="A122">
            <v>221</v>
          </cell>
          <cell r="B122" t="str">
            <v>GONZÁLEZ</v>
          </cell>
          <cell r="C122" t="str">
            <v>Félix</v>
          </cell>
          <cell r="D122" t="str">
            <v>AST</v>
          </cell>
          <cell r="E122" t="str">
            <v>GONZÁLEZ, Félix</v>
          </cell>
        </row>
        <row r="123">
          <cell r="A123">
            <v>222</v>
          </cell>
          <cell r="B123" t="str">
            <v>BURGOS</v>
          </cell>
          <cell r="C123" t="str">
            <v>Emilio</v>
          </cell>
          <cell r="D123" t="str">
            <v>AST</v>
          </cell>
          <cell r="E123" t="str">
            <v>BURGOS, Emilio</v>
          </cell>
        </row>
        <row r="124">
          <cell r="A124">
            <v>223</v>
          </cell>
          <cell r="B124" t="str">
            <v>NAVARRO</v>
          </cell>
          <cell r="C124" t="str">
            <v>Pere</v>
          </cell>
          <cell r="D124" t="str">
            <v>CAT</v>
          </cell>
          <cell r="E124" t="str">
            <v>NAVARRO, Pere</v>
          </cell>
        </row>
        <row r="125">
          <cell r="A125">
            <v>224</v>
          </cell>
          <cell r="B125" t="str">
            <v>MARTÍNEZ</v>
          </cell>
          <cell r="C125" t="str">
            <v>Luis</v>
          </cell>
          <cell r="D125" t="str">
            <v>MAD</v>
          </cell>
          <cell r="E125" t="str">
            <v>MARTÍNEZ, Luis</v>
          </cell>
        </row>
        <row r="126">
          <cell r="A126">
            <v>225</v>
          </cell>
          <cell r="B126" t="str">
            <v>PRADES</v>
          </cell>
          <cell r="C126" t="str">
            <v>Alba</v>
          </cell>
          <cell r="D126" t="str">
            <v>IND</v>
          </cell>
          <cell r="E126" t="str">
            <v>PRADES, Alba</v>
          </cell>
        </row>
        <row r="127">
          <cell r="A127">
            <v>226</v>
          </cell>
          <cell r="B127" t="str">
            <v>KAZANTSEV</v>
          </cell>
          <cell r="C127" t="str">
            <v>Maxim</v>
          </cell>
          <cell r="D127" t="str">
            <v>GAL</v>
          </cell>
          <cell r="E127" t="str">
            <v>KAZANTSEV, Maxim</v>
          </cell>
        </row>
        <row r="128">
          <cell r="A128">
            <v>227</v>
          </cell>
          <cell r="B128" t="str">
            <v>BLANCO</v>
          </cell>
          <cell r="C128" t="str">
            <v>Roberto</v>
          </cell>
          <cell r="D128" t="str">
            <v>GAL</v>
          </cell>
          <cell r="E128" t="str">
            <v>BLANCO, Roberto</v>
          </cell>
        </row>
        <row r="129">
          <cell r="A129">
            <v>228</v>
          </cell>
          <cell r="B129" t="str">
            <v>MACHADO</v>
          </cell>
          <cell r="C129" t="str">
            <v>Miguel Ángel</v>
          </cell>
          <cell r="D129" t="str">
            <v>AND</v>
          </cell>
          <cell r="E129" t="str">
            <v>MACHADO, Miguel Ángel</v>
          </cell>
        </row>
        <row r="130">
          <cell r="A130">
            <v>229</v>
          </cell>
          <cell r="B130" t="str">
            <v>IZQUIERDO</v>
          </cell>
          <cell r="C130" t="str">
            <v>Alberto</v>
          </cell>
          <cell r="D130" t="str">
            <v>CYL</v>
          </cell>
          <cell r="E130" t="str">
            <v>IZQUIERDO, Alberto</v>
          </cell>
        </row>
        <row r="131">
          <cell r="A131">
            <v>230</v>
          </cell>
          <cell r="B131" t="str">
            <v>GUILLÉN</v>
          </cell>
          <cell r="C131" t="str">
            <v>César</v>
          </cell>
          <cell r="D131" t="str">
            <v>CYL</v>
          </cell>
          <cell r="E131" t="str">
            <v>GUILLÉN, César</v>
          </cell>
        </row>
        <row r="132">
          <cell r="A132">
            <v>231</v>
          </cell>
        </row>
        <row r="133">
          <cell r="A133">
            <v>232</v>
          </cell>
        </row>
        <row r="134">
          <cell r="A134">
            <v>233</v>
          </cell>
        </row>
        <row r="135">
          <cell r="A135">
            <v>234</v>
          </cell>
        </row>
        <row r="136">
          <cell r="A136">
            <v>235</v>
          </cell>
        </row>
        <row r="137">
          <cell r="A137">
            <v>236</v>
          </cell>
        </row>
        <row r="138">
          <cell r="A138">
            <v>237</v>
          </cell>
        </row>
        <row r="139">
          <cell r="A139">
            <v>238</v>
          </cell>
        </row>
        <row r="140">
          <cell r="A140">
            <v>239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D"/>
      <sheetName val="EQU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B"/>
      <sheetName val="U18_boys"/>
      <sheetName val="U18_girls"/>
      <sheetName val="ASS"/>
      <sheetName val="TT"/>
      <sheetName val="JG"/>
      <sheetName val="JBD"/>
      <sheetName val="JGD"/>
      <sheetName val="JXD"/>
      <sheetName val="JB (PRES)"/>
      <sheetName val="JG (PRES)"/>
      <sheetName val="BT1"/>
      <sheetName val="GT1"/>
      <sheetName val="BT2"/>
      <sheetName val="GT2"/>
      <sheetName val="TEAMS"/>
      <sheetName val="BTDet"/>
      <sheetName val="GTDet"/>
      <sheetName val="JBS2"/>
      <sheetName val="JGS2"/>
      <sheetName val="JBS1"/>
      <sheetName val="JGS1"/>
      <sheetName val="BDko"/>
      <sheetName val="GDko"/>
      <sheetName val="XDko"/>
      <sheetName val="Seeding List"/>
      <sheetName val="DRAW"/>
      <sheetName val="DRAW2"/>
      <sheetName val="Tabla"/>
      <sheetName val="Tabla (2)"/>
      <sheetName val="JBSDraw"/>
      <sheetName val="JGSDraw"/>
      <sheetName val="JBSDraw1"/>
      <sheetName val="JGSDraw1"/>
      <sheetName val="JB (SORTED)"/>
      <sheetName val="JG (SORTED)"/>
      <sheetName val="JBD (SORTED)"/>
      <sheetName val="JBDDraw"/>
      <sheetName val="JGD (SORTED)"/>
      <sheetName val="JGDDraw"/>
      <sheetName val="JXD (SORTED)"/>
      <sheetName val="JXDDraw"/>
    </sheetNames>
    <sheetDataSet>
      <sheetData sheetId="0">
        <row r="1">
          <cell r="A1" t="str">
            <v>Nr</v>
          </cell>
          <cell r="B1" t="str">
            <v>NAME</v>
          </cell>
          <cell r="C1" t="str">
            <v>ASS</v>
          </cell>
          <cell r="D1" t="str">
            <v>Rk Points</v>
          </cell>
        </row>
        <row r="2">
          <cell r="A2">
            <v>1</v>
          </cell>
          <cell r="B2" t="str">
            <v>CARTER Trent</v>
          </cell>
          <cell r="C2" t="str">
            <v>AUS</v>
          </cell>
          <cell r="D2">
            <v>375</v>
          </cell>
          <cell r="E2">
            <v>32762</v>
          </cell>
        </row>
        <row r="3">
          <cell r="A3">
            <v>2</v>
          </cell>
          <cell r="B3" t="str">
            <v>DAVIS Kyle</v>
          </cell>
          <cell r="C3" t="str">
            <v>AUS</v>
          </cell>
          <cell r="D3">
            <v>510</v>
          </cell>
          <cell r="E3">
            <v>32526</v>
          </cell>
        </row>
        <row r="4">
          <cell r="A4">
            <v>3</v>
          </cell>
          <cell r="B4" t="str">
            <v>FRANK Robert</v>
          </cell>
          <cell r="C4" t="str">
            <v>AUS</v>
          </cell>
          <cell r="D4">
            <v>323</v>
          </cell>
          <cell r="E4">
            <v>32895</v>
          </cell>
        </row>
        <row r="5">
          <cell r="A5">
            <v>4</v>
          </cell>
          <cell r="B5" t="str">
            <v>SHIH Andy</v>
          </cell>
          <cell r="C5" t="str">
            <v>AUS</v>
          </cell>
          <cell r="D5">
            <v>335</v>
          </cell>
          <cell r="E5">
            <v>31911</v>
          </cell>
        </row>
        <row r="6">
          <cell r="A6">
            <v>5</v>
          </cell>
          <cell r="B6" t="str">
            <v>FEGERL Stefan</v>
          </cell>
          <cell r="C6" t="str">
            <v>AUT</v>
          </cell>
          <cell r="D6">
            <v>560</v>
          </cell>
          <cell r="E6">
            <v>32398</v>
          </cell>
        </row>
        <row r="7">
          <cell r="A7">
            <v>6</v>
          </cell>
          <cell r="B7" t="str">
            <v>FENG Xiaoquan</v>
          </cell>
          <cell r="C7" t="str">
            <v>AUT</v>
          </cell>
          <cell r="D7">
            <v>974</v>
          </cell>
          <cell r="E7">
            <v>31814</v>
          </cell>
        </row>
        <row r="8">
          <cell r="A8">
            <v>7</v>
          </cell>
          <cell r="B8" t="str">
            <v>KOVAC Boris</v>
          </cell>
          <cell r="C8" t="str">
            <v>AUT</v>
          </cell>
          <cell r="E8">
            <v>32581</v>
          </cell>
        </row>
        <row r="9">
          <cell r="A9">
            <v>8</v>
          </cell>
          <cell r="B9" t="str">
            <v>PROBST Thomas</v>
          </cell>
          <cell r="C9" t="str">
            <v>AUT</v>
          </cell>
          <cell r="D9">
            <v>322</v>
          </cell>
          <cell r="E9">
            <v>32040</v>
          </cell>
        </row>
        <row r="10">
          <cell r="A10">
            <v>9</v>
          </cell>
          <cell r="B10" t="str">
            <v>STORF Martin</v>
          </cell>
          <cell r="C10" t="str">
            <v>AUT</v>
          </cell>
          <cell r="E10">
            <v>32785</v>
          </cell>
        </row>
        <row r="11">
          <cell r="A11">
            <v>10</v>
          </cell>
          <cell r="B11" t="str">
            <v>ULBING Sebastian</v>
          </cell>
          <cell r="C11" t="str">
            <v>AUT</v>
          </cell>
          <cell r="E11">
            <v>31794</v>
          </cell>
        </row>
        <row r="12">
          <cell r="A12">
            <v>11</v>
          </cell>
          <cell r="B12" t="str">
            <v>DAVIDOVICH Dmitry</v>
          </cell>
          <cell r="C12" t="str">
            <v>BLR</v>
          </cell>
          <cell r="D12">
            <v>635</v>
          </cell>
          <cell r="E12">
            <v>31966</v>
          </cell>
        </row>
        <row r="13">
          <cell r="A13">
            <v>12</v>
          </cell>
          <cell r="B13" t="str">
            <v>BALTRUSHKA Dzmitry</v>
          </cell>
          <cell r="C13" t="str">
            <v>BLR</v>
          </cell>
          <cell r="D13">
            <v>560</v>
          </cell>
          <cell r="E13">
            <v>32152</v>
          </cell>
        </row>
        <row r="14">
          <cell r="A14">
            <v>13</v>
          </cell>
          <cell r="B14" t="str">
            <v>BERGAMINI Guilherme</v>
          </cell>
          <cell r="C14" t="str">
            <v>BRA</v>
          </cell>
          <cell r="D14">
            <v>348</v>
          </cell>
          <cell r="E14">
            <v>32354</v>
          </cell>
        </row>
        <row r="15">
          <cell r="A15">
            <v>14</v>
          </cell>
          <cell r="B15" t="str">
            <v>CARVALHO Efraim</v>
          </cell>
          <cell r="C15" t="str">
            <v>BRA</v>
          </cell>
          <cell r="D15">
            <v>673</v>
          </cell>
          <cell r="E15">
            <v>32172</v>
          </cell>
        </row>
        <row r="16">
          <cell r="A16">
            <v>15</v>
          </cell>
          <cell r="B16" t="str">
            <v>KOJIMA Ricardo</v>
          </cell>
          <cell r="C16" t="str">
            <v>BRA</v>
          </cell>
          <cell r="D16">
            <v>485</v>
          </cell>
          <cell r="E16">
            <v>32294</v>
          </cell>
        </row>
        <row r="17">
          <cell r="A17">
            <v>16</v>
          </cell>
          <cell r="B17" t="str">
            <v>MANCINI Eric</v>
          </cell>
          <cell r="C17" t="str">
            <v>BRA</v>
          </cell>
          <cell r="D17">
            <v>300</v>
          </cell>
          <cell r="E17">
            <v>32639</v>
          </cell>
        </row>
        <row r="18">
          <cell r="A18">
            <v>17</v>
          </cell>
          <cell r="B18" t="str">
            <v>GUO Peng</v>
          </cell>
          <cell r="C18" t="str">
            <v>CAN</v>
          </cell>
          <cell r="D18">
            <v>519</v>
          </cell>
          <cell r="E18">
            <v>32067</v>
          </cell>
        </row>
        <row r="19">
          <cell r="A19">
            <v>18</v>
          </cell>
          <cell r="B19" t="str">
            <v>HINSE Pierre-Luc</v>
          </cell>
          <cell r="C19" t="str">
            <v>CAN</v>
          </cell>
          <cell r="D19">
            <v>576</v>
          </cell>
          <cell r="E19">
            <v>32027</v>
          </cell>
        </row>
        <row r="20">
          <cell r="A20">
            <v>19</v>
          </cell>
          <cell r="B20" t="str">
            <v>HO Andre</v>
          </cell>
          <cell r="C20" t="str">
            <v>CAN</v>
          </cell>
          <cell r="E20">
            <v>33705</v>
          </cell>
        </row>
        <row r="21">
          <cell r="A21">
            <v>20</v>
          </cell>
          <cell r="B21" t="str">
            <v>MICHAUD Bryan</v>
          </cell>
          <cell r="C21" t="str">
            <v>CAN</v>
          </cell>
          <cell r="E21">
            <v>33028</v>
          </cell>
        </row>
        <row r="22">
          <cell r="A22">
            <v>21</v>
          </cell>
          <cell r="B22" t="str">
            <v>CARLIER Andres</v>
          </cell>
          <cell r="C22" t="str">
            <v>CHI</v>
          </cell>
          <cell r="D22">
            <v>482</v>
          </cell>
          <cell r="E22">
            <v>32121</v>
          </cell>
        </row>
        <row r="23">
          <cell r="A23">
            <v>22</v>
          </cell>
          <cell r="B23" t="str">
            <v>CORTES Andres</v>
          </cell>
          <cell r="C23" t="str">
            <v>CHI</v>
          </cell>
          <cell r="D23">
            <v>599</v>
          </cell>
          <cell r="E23">
            <v>31991</v>
          </cell>
        </row>
        <row r="24">
          <cell r="A24">
            <v>23</v>
          </cell>
          <cell r="B24" t="str">
            <v>LEVIS Bruno</v>
          </cell>
          <cell r="C24" t="str">
            <v>CHI</v>
          </cell>
          <cell r="D24">
            <v>310</v>
          </cell>
          <cell r="E24">
            <v>32438</v>
          </cell>
        </row>
        <row r="25">
          <cell r="A25">
            <v>24</v>
          </cell>
          <cell r="B25" t="str">
            <v>UBILLA Nicolas</v>
          </cell>
          <cell r="C25" t="str">
            <v>CHI</v>
          </cell>
          <cell r="D25">
            <v>191</v>
          </cell>
          <cell r="E25">
            <v>32325</v>
          </cell>
        </row>
        <row r="26">
          <cell r="A26">
            <v>25</v>
          </cell>
          <cell r="B26" t="str">
            <v>FANG Li</v>
          </cell>
          <cell r="C26" t="str">
            <v>CHN</v>
          </cell>
          <cell r="E26">
            <v>32364</v>
          </cell>
        </row>
        <row r="27">
          <cell r="A27">
            <v>26</v>
          </cell>
          <cell r="B27" t="str">
            <v>LIU Miao</v>
          </cell>
          <cell r="C27" t="str">
            <v>CHN</v>
          </cell>
          <cell r="D27">
            <v>1043</v>
          </cell>
          <cell r="E27">
            <v>33255</v>
          </cell>
        </row>
        <row r="28">
          <cell r="A28">
            <v>27</v>
          </cell>
          <cell r="B28" t="str">
            <v>SHI Lei</v>
          </cell>
          <cell r="C28" t="str">
            <v>CHN</v>
          </cell>
          <cell r="E28">
            <v>32189</v>
          </cell>
        </row>
        <row r="29">
          <cell r="A29">
            <v>28</v>
          </cell>
          <cell r="B29" t="str">
            <v>YANG Ce</v>
          </cell>
          <cell r="C29" t="str">
            <v>CHN</v>
          </cell>
          <cell r="E29">
            <v>32527</v>
          </cell>
        </row>
        <row r="30">
          <cell r="A30">
            <v>29</v>
          </cell>
          <cell r="B30" t="str">
            <v>CHIANG Hung-Chieh</v>
          </cell>
          <cell r="C30" t="str">
            <v>TPE</v>
          </cell>
          <cell r="D30">
            <v>1189</v>
          </cell>
          <cell r="E30">
            <v>32561</v>
          </cell>
        </row>
        <row r="31">
          <cell r="A31">
            <v>30</v>
          </cell>
          <cell r="B31" t="str">
            <v>CHOU Yuan-Chieh</v>
          </cell>
          <cell r="C31" t="str">
            <v>TPE</v>
          </cell>
          <cell r="E31">
            <v>32432</v>
          </cell>
        </row>
        <row r="32">
          <cell r="A32">
            <v>31</v>
          </cell>
          <cell r="B32" t="str">
            <v>HUANG Sheng-Sheng</v>
          </cell>
          <cell r="C32" t="str">
            <v>TPE</v>
          </cell>
          <cell r="D32">
            <v>913</v>
          </cell>
          <cell r="E32">
            <v>32076</v>
          </cell>
        </row>
        <row r="33">
          <cell r="A33">
            <v>32</v>
          </cell>
          <cell r="B33" t="str">
            <v>SHEN Chi-Min</v>
          </cell>
          <cell r="C33" t="str">
            <v>TPE</v>
          </cell>
          <cell r="D33">
            <v>992</v>
          </cell>
          <cell r="E33">
            <v>32199</v>
          </cell>
        </row>
        <row r="34">
          <cell r="A34">
            <v>33</v>
          </cell>
          <cell r="B34" t="str">
            <v>KOLAREK Tomislav</v>
          </cell>
          <cell r="C34" t="str">
            <v>HRV</v>
          </cell>
          <cell r="D34">
            <v>923</v>
          </cell>
          <cell r="E34">
            <v>32414</v>
          </cell>
        </row>
        <row r="35">
          <cell r="A35">
            <v>34</v>
          </cell>
          <cell r="B35" t="str">
            <v>KOVAC Borna</v>
          </cell>
          <cell r="C35" t="str">
            <v>HRV</v>
          </cell>
          <cell r="E35">
            <v>33295</v>
          </cell>
        </row>
        <row r="36">
          <cell r="A36">
            <v>35</v>
          </cell>
          <cell r="B36" t="str">
            <v>JANCARIK Lubomir</v>
          </cell>
          <cell r="C36" t="str">
            <v>CZE</v>
          </cell>
          <cell r="D36">
            <v>814</v>
          </cell>
          <cell r="E36">
            <v>32006</v>
          </cell>
        </row>
        <row r="37">
          <cell r="A37">
            <v>36</v>
          </cell>
          <cell r="B37" t="str">
            <v>SCHWARZER Antonin</v>
          </cell>
          <cell r="C37" t="str">
            <v>CZE</v>
          </cell>
          <cell r="D37">
            <v>548</v>
          </cell>
          <cell r="E37">
            <v>32526</v>
          </cell>
        </row>
        <row r="38">
          <cell r="A38">
            <v>37</v>
          </cell>
          <cell r="B38" t="str">
            <v>EL-SOBKY Mohamed Tarek</v>
          </cell>
          <cell r="C38" t="str">
            <v>EGY</v>
          </cell>
          <cell r="D38">
            <v>364</v>
          </cell>
          <cell r="E38">
            <v>32962</v>
          </cell>
        </row>
        <row r="39">
          <cell r="A39">
            <v>38</v>
          </cell>
          <cell r="B39" t="str">
            <v>SONBOL Islam</v>
          </cell>
          <cell r="C39" t="str">
            <v>EGY</v>
          </cell>
          <cell r="D39">
            <v>578</v>
          </cell>
          <cell r="E39">
            <v>31778</v>
          </cell>
        </row>
        <row r="40">
          <cell r="A40">
            <v>39</v>
          </cell>
          <cell r="B40" t="str">
            <v>ELBEIALI Mohamed</v>
          </cell>
          <cell r="C40" t="str">
            <v>EGY</v>
          </cell>
          <cell r="E40">
            <v>32326</v>
          </cell>
        </row>
        <row r="41">
          <cell r="A41">
            <v>40</v>
          </cell>
          <cell r="B41" t="str">
            <v>SALEH Mohamed Aly</v>
          </cell>
          <cell r="C41" t="str">
            <v>EGY</v>
          </cell>
          <cell r="D41">
            <v>472</v>
          </cell>
          <cell r="E41">
            <v>32366</v>
          </cell>
        </row>
        <row r="42">
          <cell r="A42">
            <v>41</v>
          </cell>
          <cell r="B42" t="str">
            <v>DRINKHALL Paul</v>
          </cell>
          <cell r="C42" t="str">
            <v>ENG</v>
          </cell>
          <cell r="D42">
            <v>840</v>
          </cell>
          <cell r="E42">
            <v>32889</v>
          </cell>
        </row>
        <row r="43">
          <cell r="A43">
            <v>42</v>
          </cell>
          <cell r="B43" t="str">
            <v>KNIGHT Darius</v>
          </cell>
          <cell r="C43" t="str">
            <v>ENG</v>
          </cell>
          <cell r="D43">
            <v>755</v>
          </cell>
          <cell r="E43">
            <v>32926</v>
          </cell>
        </row>
        <row r="44">
          <cell r="A44">
            <v>43</v>
          </cell>
          <cell r="B44" t="str">
            <v>REED Daniel</v>
          </cell>
          <cell r="C44" t="str">
            <v>ENG</v>
          </cell>
          <cell r="D44">
            <v>349</v>
          </cell>
          <cell r="E44">
            <v>32847</v>
          </cell>
        </row>
        <row r="45">
          <cell r="A45">
            <v>44</v>
          </cell>
          <cell r="B45" t="str">
            <v>MARTIN Francisco</v>
          </cell>
          <cell r="C45" t="str">
            <v>ESP</v>
          </cell>
          <cell r="D45">
            <v>582</v>
          </cell>
        </row>
        <row r="46">
          <cell r="A46">
            <v>45</v>
          </cell>
          <cell r="B46" t="str">
            <v>BAUBET Vincent</v>
          </cell>
          <cell r="C46" t="str">
            <v>FRA</v>
          </cell>
          <cell r="D46">
            <v>638</v>
          </cell>
          <cell r="E46">
            <v>32831</v>
          </cell>
        </row>
        <row r="47">
          <cell r="A47">
            <v>46</v>
          </cell>
          <cell r="B47" t="str">
            <v>LEBESSON Emmanuel</v>
          </cell>
          <cell r="C47" t="str">
            <v>FRA</v>
          </cell>
          <cell r="D47">
            <v>874</v>
          </cell>
          <cell r="E47">
            <v>32257</v>
          </cell>
        </row>
        <row r="48">
          <cell r="A48">
            <v>47</v>
          </cell>
          <cell r="B48" t="str">
            <v>MATTENET Adrien</v>
          </cell>
          <cell r="C48" t="str">
            <v>FRA</v>
          </cell>
          <cell r="D48">
            <v>624</v>
          </cell>
          <cell r="E48">
            <v>32065</v>
          </cell>
        </row>
        <row r="49">
          <cell r="A49">
            <v>48</v>
          </cell>
          <cell r="B49" t="str">
            <v>SALIFOU Abdel-Kader</v>
          </cell>
          <cell r="C49" t="str">
            <v>FRA</v>
          </cell>
          <cell r="D49">
            <v>716</v>
          </cell>
          <cell r="E49">
            <v>32849</v>
          </cell>
        </row>
        <row r="50">
          <cell r="A50">
            <v>49</v>
          </cell>
          <cell r="B50" t="str">
            <v>BAUM Patrick</v>
          </cell>
          <cell r="C50" t="str">
            <v>GER</v>
          </cell>
          <cell r="D50">
            <v>1131</v>
          </cell>
          <cell r="E50">
            <v>31951</v>
          </cell>
        </row>
        <row r="51">
          <cell r="A51">
            <v>50</v>
          </cell>
          <cell r="B51" t="str">
            <v>FILUS Ruwen</v>
          </cell>
          <cell r="C51" t="str">
            <v>GER</v>
          </cell>
          <cell r="D51">
            <v>994</v>
          </cell>
          <cell r="E51">
            <v>32187</v>
          </cell>
        </row>
        <row r="52">
          <cell r="A52">
            <v>51</v>
          </cell>
          <cell r="B52" t="str">
            <v>MENGEL Steffen</v>
          </cell>
          <cell r="C52" t="str">
            <v>GER</v>
          </cell>
          <cell r="D52">
            <v>836</v>
          </cell>
          <cell r="E52">
            <v>32357</v>
          </cell>
        </row>
        <row r="53">
          <cell r="A53">
            <v>52</v>
          </cell>
          <cell r="B53" t="str">
            <v>OVTCHAROV Dimitrij</v>
          </cell>
          <cell r="C53" t="str">
            <v>GER</v>
          </cell>
          <cell r="D53">
            <v>1217</v>
          </cell>
          <cell r="E53">
            <v>32388</v>
          </cell>
        </row>
        <row r="54">
          <cell r="A54">
            <v>53</v>
          </cell>
          <cell r="B54" t="str">
            <v>NAGY Krisztian</v>
          </cell>
          <cell r="C54" t="str">
            <v>HUN</v>
          </cell>
          <cell r="D54">
            <v>642</v>
          </cell>
          <cell r="E54">
            <v>32642</v>
          </cell>
        </row>
        <row r="55">
          <cell r="A55">
            <v>54</v>
          </cell>
          <cell r="B55" t="str">
            <v>ZOMBORI David</v>
          </cell>
          <cell r="C55" t="str">
            <v>HUN</v>
          </cell>
          <cell r="D55">
            <v>676</v>
          </cell>
          <cell r="E55">
            <v>32337</v>
          </cell>
        </row>
        <row r="56">
          <cell r="A56">
            <v>55</v>
          </cell>
          <cell r="B56" t="str">
            <v>RAVICHANDRAN Abishek</v>
          </cell>
          <cell r="C56" t="str">
            <v>IND</v>
          </cell>
          <cell r="D56">
            <v>645</v>
          </cell>
          <cell r="E56">
            <v>32140</v>
          </cell>
        </row>
        <row r="57">
          <cell r="A57">
            <v>56</v>
          </cell>
          <cell r="B57" t="str">
            <v>KOPARKAR Aniket Vinayak</v>
          </cell>
          <cell r="C57" t="str">
            <v>IND</v>
          </cell>
          <cell r="D57">
            <v>514</v>
          </cell>
          <cell r="E57">
            <v>32455</v>
          </cell>
        </row>
        <row r="58">
          <cell r="A58">
            <v>57</v>
          </cell>
          <cell r="B58" t="str">
            <v>SARKAR Soumyajit</v>
          </cell>
          <cell r="C58" t="str">
            <v>IND</v>
          </cell>
          <cell r="D58">
            <v>605</v>
          </cell>
          <cell r="E58">
            <v>33243</v>
          </cell>
        </row>
        <row r="59">
          <cell r="A59">
            <v>58</v>
          </cell>
          <cell r="B59" t="str">
            <v>REDINI Alberto</v>
          </cell>
          <cell r="C59" t="str">
            <v>ITA</v>
          </cell>
          <cell r="D59">
            <v>580</v>
          </cell>
          <cell r="E59">
            <v>32365</v>
          </cell>
        </row>
        <row r="60">
          <cell r="A60">
            <v>59</v>
          </cell>
          <cell r="B60" t="str">
            <v>STOYANOV Niagol</v>
          </cell>
          <cell r="C60" t="str">
            <v>ITA</v>
          </cell>
          <cell r="D60">
            <v>831</v>
          </cell>
          <cell r="E60">
            <v>31928</v>
          </cell>
        </row>
        <row r="61">
          <cell r="A61">
            <v>60</v>
          </cell>
          <cell r="B61" t="str">
            <v>KISHIKAWA Seiya</v>
          </cell>
          <cell r="C61" t="str">
            <v>JPN</v>
          </cell>
          <cell r="D61">
            <v>1400</v>
          </cell>
          <cell r="E61">
            <v>31918</v>
          </cell>
        </row>
        <row r="62">
          <cell r="A62">
            <v>61</v>
          </cell>
          <cell r="B62" t="str">
            <v>MIZUTANI Jun</v>
          </cell>
          <cell r="C62" t="str">
            <v>JPN</v>
          </cell>
          <cell r="D62">
            <v>1515</v>
          </cell>
          <cell r="E62">
            <v>32668</v>
          </cell>
        </row>
        <row r="63">
          <cell r="A63">
            <v>62</v>
          </cell>
          <cell r="B63" t="str">
            <v>OYA Hidetoshi</v>
          </cell>
          <cell r="C63" t="str">
            <v>JPN</v>
          </cell>
          <cell r="D63">
            <v>951</v>
          </cell>
          <cell r="E63">
            <v>32365</v>
          </cell>
        </row>
        <row r="64">
          <cell r="A64">
            <v>63</v>
          </cell>
          <cell r="B64" t="str">
            <v>TAKAKIWA Taku</v>
          </cell>
          <cell r="C64" t="str">
            <v>JPN</v>
          </cell>
          <cell r="D64">
            <v>1172</v>
          </cell>
          <cell r="E64">
            <v>32415</v>
          </cell>
        </row>
        <row r="65">
          <cell r="A65">
            <v>64</v>
          </cell>
          <cell r="B65" t="str">
            <v>HAN Ji Min</v>
          </cell>
          <cell r="C65" t="str">
            <v>KOR</v>
          </cell>
          <cell r="D65">
            <v>642</v>
          </cell>
          <cell r="E65">
            <v>32509</v>
          </cell>
        </row>
        <row r="66">
          <cell r="A66">
            <v>65</v>
          </cell>
          <cell r="B66" t="str">
            <v>KANG Dong Hoon</v>
          </cell>
          <cell r="C66" t="str">
            <v>KOR</v>
          </cell>
          <cell r="D66">
            <v>1005</v>
          </cell>
          <cell r="E66">
            <v>32107</v>
          </cell>
        </row>
        <row r="67">
          <cell r="A67">
            <v>66</v>
          </cell>
          <cell r="B67" t="str">
            <v>KIM Gang Woog</v>
          </cell>
          <cell r="C67" t="str">
            <v>KOR</v>
          </cell>
          <cell r="D67">
            <v>564</v>
          </cell>
          <cell r="E67">
            <v>32651</v>
          </cell>
        </row>
        <row r="68">
          <cell r="A68">
            <v>67</v>
          </cell>
          <cell r="B68" t="str">
            <v>LEE Jinkwon</v>
          </cell>
          <cell r="C68" t="str">
            <v>KOR</v>
          </cell>
          <cell r="D68">
            <v>1386</v>
          </cell>
          <cell r="E68">
            <v>32084</v>
          </cell>
        </row>
        <row r="69">
          <cell r="A69">
            <v>68</v>
          </cell>
          <cell r="B69" t="str">
            <v>KINTZELE Laurent</v>
          </cell>
          <cell r="C69" t="str">
            <v>LUX</v>
          </cell>
          <cell r="E69">
            <v>32915</v>
          </cell>
        </row>
        <row r="70">
          <cell r="A70">
            <v>69</v>
          </cell>
          <cell r="B70" t="str">
            <v>MICHELY Gilles</v>
          </cell>
          <cell r="C70" t="str">
            <v>LUX</v>
          </cell>
          <cell r="D70">
            <v>625</v>
          </cell>
          <cell r="E70">
            <v>32451</v>
          </cell>
        </row>
        <row r="71">
          <cell r="A71">
            <v>70</v>
          </cell>
          <cell r="B71" t="str">
            <v>BEDNARKIEWICZ Bartosz</v>
          </cell>
          <cell r="C71" t="str">
            <v>POL</v>
          </cell>
          <cell r="D71">
            <v>491</v>
          </cell>
          <cell r="E71">
            <v>32577</v>
          </cell>
        </row>
        <row r="72">
          <cell r="A72">
            <v>71</v>
          </cell>
          <cell r="B72" t="str">
            <v>MALICKI Szymon</v>
          </cell>
          <cell r="C72" t="str">
            <v>POL</v>
          </cell>
          <cell r="D72">
            <v>711</v>
          </cell>
          <cell r="E72">
            <v>32497</v>
          </cell>
        </row>
        <row r="73">
          <cell r="A73">
            <v>72</v>
          </cell>
          <cell r="B73" t="str">
            <v>SZARMACH Bartosz</v>
          </cell>
          <cell r="C73" t="str">
            <v>POL</v>
          </cell>
          <cell r="D73">
            <v>715</v>
          </cell>
          <cell r="E73">
            <v>32090</v>
          </cell>
        </row>
        <row r="74">
          <cell r="A74">
            <v>73</v>
          </cell>
          <cell r="B74" t="str">
            <v>SZARMACH Karol</v>
          </cell>
          <cell r="C74" t="str">
            <v>POL</v>
          </cell>
          <cell r="D74">
            <v>597</v>
          </cell>
          <cell r="E74">
            <v>32090</v>
          </cell>
        </row>
        <row r="75">
          <cell r="A75">
            <v>74</v>
          </cell>
          <cell r="B75" t="str">
            <v>FREITAS Marcos</v>
          </cell>
          <cell r="C75" t="str">
            <v>POR</v>
          </cell>
          <cell r="D75">
            <v>1098</v>
          </cell>
          <cell r="E75">
            <v>32241</v>
          </cell>
        </row>
        <row r="76">
          <cell r="A76">
            <v>75</v>
          </cell>
          <cell r="B76" t="str">
            <v>GOLOVANOV Stanislav</v>
          </cell>
          <cell r="C76" t="str">
            <v>RUS</v>
          </cell>
          <cell r="D76">
            <v>785</v>
          </cell>
          <cell r="E76">
            <v>32409</v>
          </cell>
        </row>
        <row r="77">
          <cell r="A77">
            <v>76</v>
          </cell>
          <cell r="B77" t="str">
            <v>PAYKOV Mikhail</v>
          </cell>
          <cell r="C77" t="str">
            <v>RUS</v>
          </cell>
          <cell r="D77">
            <v>602</v>
          </cell>
          <cell r="E77">
            <v>32720</v>
          </cell>
        </row>
        <row r="78">
          <cell r="A78">
            <v>77</v>
          </cell>
          <cell r="B78" t="str">
            <v>SKACHKOV Kirill</v>
          </cell>
          <cell r="C78" t="str">
            <v>RUS</v>
          </cell>
          <cell r="D78">
            <v>929</v>
          </cell>
          <cell r="E78">
            <v>31995</v>
          </cell>
        </row>
        <row r="79">
          <cell r="A79">
            <v>78</v>
          </cell>
          <cell r="B79" t="str">
            <v>UTOCHKIN Artem</v>
          </cell>
          <cell r="C79" t="str">
            <v>RUS</v>
          </cell>
          <cell r="D79">
            <v>630</v>
          </cell>
          <cell r="E79">
            <v>32603</v>
          </cell>
        </row>
        <row r="80">
          <cell r="A80">
            <v>79</v>
          </cell>
          <cell r="B80" t="str">
            <v>BORCIC Dorde</v>
          </cell>
          <cell r="C80" t="str">
            <v>SCG</v>
          </cell>
          <cell r="D80">
            <v>416</v>
          </cell>
          <cell r="E80">
            <v>32112</v>
          </cell>
        </row>
        <row r="81">
          <cell r="A81">
            <v>80</v>
          </cell>
          <cell r="B81" t="str">
            <v>GORDIC Uros</v>
          </cell>
          <cell r="C81" t="str">
            <v>SCG</v>
          </cell>
          <cell r="D81">
            <v>448</v>
          </cell>
          <cell r="E81">
            <v>32268</v>
          </cell>
        </row>
        <row r="82">
          <cell r="A82">
            <v>81</v>
          </cell>
          <cell r="B82" t="str">
            <v>JEVTOVIC Marko</v>
          </cell>
          <cell r="C82" t="str">
            <v>SCG</v>
          </cell>
          <cell r="D82">
            <v>887</v>
          </cell>
          <cell r="E82">
            <v>31782</v>
          </cell>
        </row>
        <row r="83">
          <cell r="A83">
            <v>82</v>
          </cell>
          <cell r="B83" t="str">
            <v>PETE Zolt</v>
          </cell>
          <cell r="C83" t="str">
            <v>SCG</v>
          </cell>
          <cell r="D83">
            <v>901</v>
          </cell>
          <cell r="E83">
            <v>32111</v>
          </cell>
        </row>
        <row r="84">
          <cell r="A84">
            <v>83</v>
          </cell>
          <cell r="B84" t="str">
            <v>ABRAHAMS Luke</v>
          </cell>
          <cell r="C84" t="str">
            <v>RSA</v>
          </cell>
          <cell r="D84">
            <v>251</v>
          </cell>
          <cell r="E84">
            <v>32328</v>
          </cell>
        </row>
        <row r="85">
          <cell r="A85">
            <v>84</v>
          </cell>
          <cell r="B85" t="str">
            <v>COGILL Theo</v>
          </cell>
          <cell r="C85" t="str">
            <v>RSA</v>
          </cell>
          <cell r="D85">
            <v>391</v>
          </cell>
          <cell r="E85">
            <v>31831</v>
          </cell>
        </row>
        <row r="86">
          <cell r="A86">
            <v>85</v>
          </cell>
          <cell r="B86" t="str">
            <v>LINGEVELDT Theo</v>
          </cell>
          <cell r="C86" t="str">
            <v>RSA</v>
          </cell>
          <cell r="E86">
            <v>31855</v>
          </cell>
        </row>
        <row r="87">
          <cell r="A87">
            <v>86</v>
          </cell>
          <cell r="B87" t="str">
            <v>AKERSTROM Fabian</v>
          </cell>
          <cell r="C87" t="str">
            <v>SWE</v>
          </cell>
          <cell r="D87">
            <v>732</v>
          </cell>
          <cell r="E87">
            <v>32491</v>
          </cell>
        </row>
        <row r="88">
          <cell r="A88">
            <v>87</v>
          </cell>
          <cell r="B88" t="str">
            <v>RAMSTRAND Tomas</v>
          </cell>
          <cell r="C88" t="str">
            <v>SWE</v>
          </cell>
          <cell r="D88">
            <v>553</v>
          </cell>
          <cell r="E88">
            <v>31796</v>
          </cell>
        </row>
        <row r="89">
          <cell r="A89">
            <v>88</v>
          </cell>
          <cell r="B89" t="str">
            <v>AVCI Safa</v>
          </cell>
          <cell r="C89" t="str">
            <v>TUR</v>
          </cell>
          <cell r="D89">
            <v>800</v>
          </cell>
          <cell r="E89">
            <v>31995</v>
          </cell>
        </row>
        <row r="90">
          <cell r="A90">
            <v>89</v>
          </cell>
          <cell r="B90" t="str">
            <v>DOGAN Hasan</v>
          </cell>
          <cell r="C90" t="str">
            <v>TUR</v>
          </cell>
        </row>
        <row r="91">
          <cell r="A91">
            <v>90</v>
          </cell>
          <cell r="B91" t="str">
            <v>JIANG Pengfei</v>
          </cell>
          <cell r="C91" t="str">
            <v>TUR</v>
          </cell>
          <cell r="D91">
            <v>774</v>
          </cell>
          <cell r="E91">
            <v>32569</v>
          </cell>
        </row>
        <row r="92">
          <cell r="A92">
            <v>91</v>
          </cell>
          <cell r="B92" t="str">
            <v>MENGE Gencay</v>
          </cell>
          <cell r="C92" t="str">
            <v>TUR</v>
          </cell>
          <cell r="D92">
            <v>553</v>
          </cell>
          <cell r="E92">
            <v>32616</v>
          </cell>
        </row>
        <row r="93">
          <cell r="A93">
            <v>92</v>
          </cell>
          <cell r="B93" t="str">
            <v>DIDUKH Viktor</v>
          </cell>
          <cell r="C93" t="str">
            <v>UKR</v>
          </cell>
          <cell r="D93">
            <v>646</v>
          </cell>
          <cell r="E93">
            <v>31800</v>
          </cell>
        </row>
        <row r="94">
          <cell r="A94">
            <v>93</v>
          </cell>
          <cell r="B94" t="str">
            <v>ZHMUDENKO Yaroslav</v>
          </cell>
          <cell r="C94" t="str">
            <v>UKR</v>
          </cell>
          <cell r="D94">
            <v>988</v>
          </cell>
          <cell r="E94">
            <v>32410</v>
          </cell>
        </row>
        <row r="99">
          <cell r="A99" t="str">
            <v> </v>
          </cell>
          <cell r="B99" t="str">
            <v>BYE</v>
          </cell>
          <cell r="C99" t="str">
            <v> 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ug"/>
      <sheetName val="Actas"/>
      <sheetName val="Resul"/>
      <sheetName val="Resum"/>
    </sheetNames>
    <sheetDataSet>
      <sheetData sheetId="0">
        <row r="2">
          <cell r="A2">
            <v>1</v>
          </cell>
          <cell r="B2" t="str">
            <v>RUIZ</v>
          </cell>
          <cell r="C2" t="str">
            <v>José Manuel</v>
          </cell>
          <cell r="D2" t="str">
            <v>La Raqueta F.A.M.A.</v>
          </cell>
        </row>
        <row r="3">
          <cell r="A3">
            <v>2</v>
          </cell>
          <cell r="B3" t="str">
            <v>ROPERO</v>
          </cell>
          <cell r="C3" t="str">
            <v>Joaquín</v>
          </cell>
          <cell r="D3" t="str">
            <v>La Raqueta F.A.M.A.</v>
          </cell>
        </row>
        <row r="4">
          <cell r="A4">
            <v>3</v>
          </cell>
          <cell r="B4" t="str">
            <v>ROBLES</v>
          </cell>
          <cell r="C4" t="str">
            <v>Manuel</v>
          </cell>
          <cell r="D4" t="str">
            <v>La Raqueta F.A.M.A.</v>
          </cell>
        </row>
        <row r="5">
          <cell r="A5">
            <v>4</v>
          </cell>
          <cell r="B5" t="str">
            <v>VALERA</v>
          </cell>
          <cell r="C5" t="str">
            <v>Álvaro</v>
          </cell>
          <cell r="D5" t="str">
            <v>C.D. Carolina</v>
          </cell>
        </row>
        <row r="6">
          <cell r="A6">
            <v>5</v>
          </cell>
          <cell r="B6" t="str">
            <v>REY</v>
          </cell>
          <cell r="C6" t="str">
            <v>Fco. Javier</v>
          </cell>
          <cell r="D6" t="str">
            <v>C.D. Carolina</v>
          </cell>
        </row>
        <row r="7">
          <cell r="A7">
            <v>6</v>
          </cell>
          <cell r="B7" t="str">
            <v>SANTOS</v>
          </cell>
          <cell r="C7" t="str">
            <v>Emilio</v>
          </cell>
          <cell r="D7" t="str">
            <v>C.D. Carolina</v>
          </cell>
        </row>
        <row r="8">
          <cell r="A8">
            <v>7</v>
          </cell>
          <cell r="B8" t="str">
            <v>MORALES</v>
          </cell>
          <cell r="C8" t="str">
            <v>Jordi</v>
          </cell>
          <cell r="D8" t="str">
            <v>San Rafael</v>
          </cell>
        </row>
        <row r="9">
          <cell r="A9">
            <v>8</v>
          </cell>
          <cell r="B9" t="str">
            <v>SÁNCHEZ</v>
          </cell>
          <cell r="C9" t="str">
            <v>Enrique</v>
          </cell>
          <cell r="D9" t="str">
            <v>San Rafael</v>
          </cell>
        </row>
        <row r="10">
          <cell r="A10">
            <v>9</v>
          </cell>
          <cell r="B10" t="str">
            <v>AGUILAR</v>
          </cell>
          <cell r="C10" t="str">
            <v>Joaquín</v>
          </cell>
          <cell r="D10" t="str">
            <v>San Rafael</v>
          </cell>
        </row>
        <row r="11">
          <cell r="A11">
            <v>10</v>
          </cell>
          <cell r="B11" t="str">
            <v>RODRÍGUEZ</v>
          </cell>
          <cell r="C11" t="str">
            <v>Miguel</v>
          </cell>
          <cell r="D11" t="str">
            <v>Arrayán F.A.M.A.</v>
          </cell>
        </row>
        <row r="12">
          <cell r="A12">
            <v>11</v>
          </cell>
          <cell r="B12" t="str">
            <v>BORJA</v>
          </cell>
          <cell r="C12" t="str">
            <v>Alfonso</v>
          </cell>
          <cell r="D12" t="str">
            <v>Arrayán F.A.M.A.</v>
          </cell>
        </row>
        <row r="13">
          <cell r="A13">
            <v>12</v>
          </cell>
          <cell r="B13" t="str">
            <v>CELAYA</v>
          </cell>
          <cell r="C13" t="str">
            <v>Enrique</v>
          </cell>
          <cell r="D13" t="str">
            <v>Arrayán F.A.M.A.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layers"/>
      <sheetName val="WR20060501"/>
      <sheetName val="TT"/>
      <sheetName val="JBTMatches"/>
      <sheetName val="JGTMatches"/>
      <sheetName val="CBTMatches"/>
      <sheetName val="CGTMatches"/>
      <sheetName val="JBTDraw"/>
      <sheetName val="JGTDraw"/>
      <sheetName val="CBTDraw"/>
      <sheetName val="CGTDraw"/>
      <sheetName val="COVER"/>
      <sheetName val="Medals"/>
      <sheetName val="JBS"/>
      <sheetName val="JGS"/>
      <sheetName val="CBS"/>
      <sheetName val="CGS"/>
      <sheetName val="BD"/>
      <sheetName val="GD"/>
      <sheetName val="JBT"/>
      <sheetName val="JGT"/>
      <sheetName val="JBTPr"/>
      <sheetName val="JGTPr"/>
      <sheetName val="JBTDet"/>
      <sheetName val="JGTDet"/>
      <sheetName val="JBTeams"/>
      <sheetName val="JGTeams"/>
      <sheetName val="CBSDraw"/>
      <sheetName val="CGSDraw"/>
      <sheetName val="BDDraw"/>
      <sheetName val="GDDraw"/>
      <sheetName val="JBSDraw1"/>
      <sheetName val="JGSDraw1"/>
      <sheetName val="CBT"/>
      <sheetName val="CGT"/>
      <sheetName val="CBTDet"/>
      <sheetName val="CGTDet"/>
      <sheetName val="CBTeams"/>
      <sheetName val="CGTeams"/>
      <sheetName val="BDKO"/>
      <sheetName val="GDKO"/>
      <sheetName val="BDPr"/>
      <sheetName val="GDPr"/>
      <sheetName val="JBS-Direct entries"/>
      <sheetName val="JGS-Direct entries"/>
      <sheetName val="JBS2"/>
      <sheetName val="JGS2"/>
      <sheetName val="JBS1"/>
      <sheetName val="JGS1"/>
      <sheetName val="CBSKO"/>
      <sheetName val="CGSKO"/>
      <sheetName val="CBSPr"/>
      <sheetName val="CGSPr"/>
      <sheetName val="FINALS"/>
      <sheetName val="pres"/>
      <sheetName val="JBSDraw2"/>
      <sheetName val="JGSDraw2"/>
    </sheetNames>
    <sheetDataSet>
      <sheetData sheetId="0">
        <row r="4">
          <cell r="B4" t="str">
            <v>TEPLITZKY</v>
          </cell>
          <cell r="C4" t="str">
            <v>Ariel</v>
          </cell>
          <cell r="D4" t="str">
            <v>ARG</v>
          </cell>
          <cell r="E4">
            <v>33912</v>
          </cell>
          <cell r="G4">
            <v>4</v>
          </cell>
          <cell r="H4" t="str">
            <v>TEPLITZKY Ariel</v>
          </cell>
        </row>
        <row r="5">
          <cell r="B5" t="str">
            <v>CODINA</v>
          </cell>
          <cell r="C5" t="str">
            <v>Ana</v>
          </cell>
          <cell r="D5" t="str">
            <v>ARG</v>
          </cell>
          <cell r="E5">
            <v>33262</v>
          </cell>
          <cell r="G5">
            <v>5</v>
          </cell>
          <cell r="H5" t="str">
            <v>CODINA Ana</v>
          </cell>
        </row>
        <row r="6">
          <cell r="B6" t="str">
            <v>FEGERL</v>
          </cell>
          <cell r="C6" t="str">
            <v>Stefan</v>
          </cell>
          <cell r="D6" t="str">
            <v>AUT</v>
          </cell>
          <cell r="E6">
            <v>32398</v>
          </cell>
          <cell r="G6">
            <v>6</v>
          </cell>
          <cell r="H6" t="str">
            <v>FEGERL Stefan</v>
          </cell>
        </row>
        <row r="7">
          <cell r="B7" t="str">
            <v>STORF</v>
          </cell>
          <cell r="C7" t="str">
            <v>Martin</v>
          </cell>
          <cell r="D7" t="str">
            <v>AUT</v>
          </cell>
          <cell r="E7">
            <v>32785</v>
          </cell>
          <cell r="G7">
            <v>7</v>
          </cell>
          <cell r="H7" t="str">
            <v>STORF Martin</v>
          </cell>
        </row>
        <row r="8">
          <cell r="B8" t="str">
            <v>ROGIERS</v>
          </cell>
          <cell r="C8" t="str">
            <v>Benjamin</v>
          </cell>
          <cell r="D8" t="str">
            <v>BEL</v>
          </cell>
          <cell r="E8">
            <v>32805</v>
          </cell>
          <cell r="G8">
            <v>8</v>
          </cell>
          <cell r="H8" t="str">
            <v>ROGIERS Benjamin</v>
          </cell>
        </row>
        <row r="9">
          <cell r="B9" t="str">
            <v>LAGNEAUX</v>
          </cell>
          <cell r="C9" t="str">
            <v>Maxime</v>
          </cell>
          <cell r="D9" t="str">
            <v>BEL</v>
          </cell>
          <cell r="G9">
            <v>9</v>
          </cell>
          <cell r="H9" t="str">
            <v>LAGNEAUX Maxime</v>
          </cell>
        </row>
        <row r="10">
          <cell r="B10" t="str">
            <v>VITTA</v>
          </cell>
          <cell r="C10" t="str">
            <v>Kilomo</v>
          </cell>
          <cell r="D10" t="str">
            <v>BEL</v>
          </cell>
          <cell r="E10">
            <v>32278</v>
          </cell>
          <cell r="G10">
            <v>10</v>
          </cell>
          <cell r="H10" t="str">
            <v>VITTA Kilomo</v>
          </cell>
        </row>
        <row r="11">
          <cell r="B11" t="str">
            <v>DEPUYDT</v>
          </cell>
          <cell r="C11" t="str">
            <v>Robin</v>
          </cell>
          <cell r="D11" t="str">
            <v>BEL</v>
          </cell>
          <cell r="E11">
            <v>32227</v>
          </cell>
          <cell r="G11">
            <v>11</v>
          </cell>
          <cell r="H11" t="str">
            <v>DEPUYDT Robin</v>
          </cell>
        </row>
        <row r="12">
          <cell r="B12" t="str">
            <v>VAN DEN BERG</v>
          </cell>
          <cell r="C12" t="str">
            <v>Kristel</v>
          </cell>
          <cell r="D12" t="str">
            <v>BEL</v>
          </cell>
          <cell r="E12">
            <v>32167</v>
          </cell>
          <cell r="G12">
            <v>12</v>
          </cell>
          <cell r="H12" t="str">
            <v>VAN DEN BERG Kristel</v>
          </cell>
        </row>
        <row r="13">
          <cell r="B13" t="str">
            <v>PRINCENT </v>
          </cell>
          <cell r="C13" t="str">
            <v>Johanna</v>
          </cell>
          <cell r="D13" t="str">
            <v>BEL</v>
          </cell>
          <cell r="E13">
            <v>32878</v>
          </cell>
          <cell r="G13">
            <v>13</v>
          </cell>
          <cell r="H13" t="str">
            <v>PRINCENT  Johanna</v>
          </cell>
        </row>
        <row r="14">
          <cell r="B14" t="str">
            <v>VINCI</v>
          </cell>
          <cell r="C14" t="str">
            <v>Gabriella</v>
          </cell>
          <cell r="D14" t="str">
            <v>BEL</v>
          </cell>
          <cell r="E14">
            <v>32848</v>
          </cell>
          <cell r="G14">
            <v>14</v>
          </cell>
          <cell r="H14" t="str">
            <v>VINCI Gabriella</v>
          </cell>
        </row>
        <row r="15">
          <cell r="B15" t="str">
            <v>SCHOULEUR</v>
          </cell>
          <cell r="C15" t="str">
            <v>Charlene</v>
          </cell>
          <cell r="D15" t="str">
            <v>BEL</v>
          </cell>
          <cell r="G15">
            <v>15</v>
          </cell>
          <cell r="H15" t="str">
            <v>SCHOULEUR Charlene</v>
          </cell>
        </row>
        <row r="16">
          <cell r="B16" t="str">
            <v>JEAN</v>
          </cell>
          <cell r="C16" t="str">
            <v>Lauric</v>
          </cell>
          <cell r="D16" t="str">
            <v>BEL</v>
          </cell>
          <cell r="E16">
            <v>33760</v>
          </cell>
          <cell r="G16">
            <v>16</v>
          </cell>
          <cell r="H16" t="str">
            <v>JEAN Lauric</v>
          </cell>
        </row>
        <row r="17">
          <cell r="B17" t="str">
            <v>RENARD</v>
          </cell>
          <cell r="C17" t="str">
            <v>Julien</v>
          </cell>
          <cell r="D17" t="str">
            <v>BEL</v>
          </cell>
          <cell r="G17">
            <v>17</v>
          </cell>
          <cell r="H17" t="str">
            <v>RENARD Julien</v>
          </cell>
        </row>
        <row r="18">
          <cell r="B18" t="str">
            <v>INDEHERBERG</v>
          </cell>
          <cell r="C18" t="str">
            <v>Julien</v>
          </cell>
          <cell r="D18" t="str">
            <v>BEL</v>
          </cell>
          <cell r="G18">
            <v>18</v>
          </cell>
          <cell r="H18" t="str">
            <v>INDEHERBERG Julien</v>
          </cell>
        </row>
        <row r="19">
          <cell r="B19" t="str">
            <v>VAN ROSOMME</v>
          </cell>
          <cell r="C19" t="str">
            <v>Emilien</v>
          </cell>
          <cell r="D19" t="str">
            <v>BEL</v>
          </cell>
          <cell r="G19">
            <v>19</v>
          </cell>
          <cell r="H19" t="str">
            <v>VAN ROSOMME Emilien</v>
          </cell>
        </row>
        <row r="20">
          <cell r="B20" t="str">
            <v>BIERNY</v>
          </cell>
          <cell r="C20" t="str">
            <v>Ludovic</v>
          </cell>
          <cell r="D20" t="str">
            <v>BEL</v>
          </cell>
          <cell r="E20">
            <v>33937</v>
          </cell>
          <cell r="G20">
            <v>20</v>
          </cell>
          <cell r="H20" t="str">
            <v>BIERNY Ludovic</v>
          </cell>
        </row>
        <row r="21">
          <cell r="B21" t="str">
            <v>NUYTINCK</v>
          </cell>
          <cell r="C21" t="str">
            <v>Cedric</v>
          </cell>
          <cell r="D21" t="str">
            <v>BEL</v>
          </cell>
          <cell r="E21">
            <v>33975</v>
          </cell>
          <cell r="G21">
            <v>21</v>
          </cell>
          <cell r="H21" t="str">
            <v>NUYTINCK Cedric</v>
          </cell>
        </row>
        <row r="22">
          <cell r="B22" t="str">
            <v>CHRISTIAN</v>
          </cell>
          <cell r="C22" t="str">
            <v>Lisiane</v>
          </cell>
          <cell r="D22" t="str">
            <v>BEL</v>
          </cell>
          <cell r="G22">
            <v>22</v>
          </cell>
          <cell r="H22" t="str">
            <v>CHRISTIAN Lisiane</v>
          </cell>
        </row>
        <row r="23">
          <cell r="B23" t="str">
            <v>HEINE</v>
          </cell>
          <cell r="C23" t="str">
            <v>Fanny</v>
          </cell>
          <cell r="D23" t="str">
            <v>BEL</v>
          </cell>
          <cell r="G23">
            <v>23</v>
          </cell>
          <cell r="H23" t="str">
            <v>HEINE Fanny</v>
          </cell>
        </row>
        <row r="24">
          <cell r="B24" t="str">
            <v>MANCINI</v>
          </cell>
          <cell r="C24" t="str">
            <v>Eric</v>
          </cell>
          <cell r="D24" t="str">
            <v>BRA</v>
          </cell>
          <cell r="E24">
            <v>32639</v>
          </cell>
          <cell r="G24">
            <v>24</v>
          </cell>
          <cell r="H24" t="str">
            <v>MANCINI Eric</v>
          </cell>
        </row>
        <row r="25">
          <cell r="B25" t="str">
            <v>KOJIMA</v>
          </cell>
          <cell r="C25" t="str">
            <v>Ricardo</v>
          </cell>
          <cell r="D25" t="str">
            <v>BRA</v>
          </cell>
          <cell r="E25">
            <v>32294</v>
          </cell>
          <cell r="G25">
            <v>25</v>
          </cell>
          <cell r="H25" t="str">
            <v>KOJIMA Ricardo</v>
          </cell>
        </row>
        <row r="26">
          <cell r="B26" t="str">
            <v>NONAKA</v>
          </cell>
          <cell r="C26" t="str">
            <v>Mariany</v>
          </cell>
          <cell r="D26" t="str">
            <v>BRA</v>
          </cell>
          <cell r="E26">
            <v>32255</v>
          </cell>
          <cell r="G26">
            <v>26</v>
          </cell>
          <cell r="H26" t="str">
            <v>NONAKA Mariany</v>
          </cell>
        </row>
        <row r="27">
          <cell r="B27" t="str">
            <v>SAKO</v>
          </cell>
          <cell r="C27" t="str">
            <v>Karin</v>
          </cell>
          <cell r="D27" t="str">
            <v>BRA</v>
          </cell>
          <cell r="E27">
            <v>32167</v>
          </cell>
          <cell r="G27">
            <v>27</v>
          </cell>
          <cell r="H27" t="str">
            <v>SAKO Karin</v>
          </cell>
        </row>
        <row r="28">
          <cell r="B28" t="str">
            <v>OLIVARES</v>
          </cell>
          <cell r="C28" t="str">
            <v>Felipe</v>
          </cell>
          <cell r="D28" t="str">
            <v>CHI</v>
          </cell>
          <cell r="E28">
            <v>33684</v>
          </cell>
          <cell r="G28">
            <v>28</v>
          </cell>
          <cell r="H28" t="str">
            <v>OLIVARES Felipe</v>
          </cell>
        </row>
        <row r="29">
          <cell r="B29" t="str">
            <v>CONTRERAS</v>
          </cell>
          <cell r="C29" t="str">
            <v>Matias</v>
          </cell>
          <cell r="D29" t="str">
            <v>CHI</v>
          </cell>
          <cell r="E29">
            <v>33782</v>
          </cell>
          <cell r="G29">
            <v>29</v>
          </cell>
          <cell r="H29" t="str">
            <v>CONTRERAS Matias</v>
          </cell>
        </row>
        <row r="30">
          <cell r="B30" t="str">
            <v>RESTREPO</v>
          </cell>
          <cell r="C30" t="str">
            <v>Juan</v>
          </cell>
          <cell r="D30" t="str">
            <v>COL</v>
          </cell>
          <cell r="E30">
            <v>32937</v>
          </cell>
          <cell r="G30">
            <v>30</v>
          </cell>
          <cell r="H30" t="str">
            <v>RESTREPO Juan</v>
          </cell>
        </row>
        <row r="31">
          <cell r="B31" t="str">
            <v>MEDINA</v>
          </cell>
          <cell r="C31" t="str">
            <v>Paula</v>
          </cell>
          <cell r="D31" t="str">
            <v>COL</v>
          </cell>
          <cell r="E31">
            <v>32610</v>
          </cell>
          <cell r="G31">
            <v>31</v>
          </cell>
          <cell r="H31" t="str">
            <v>MEDINA Paula</v>
          </cell>
        </row>
        <row r="32">
          <cell r="B32" t="str">
            <v>CABALLERO</v>
          </cell>
          <cell r="C32" t="str">
            <v>Carolina</v>
          </cell>
          <cell r="D32" t="str">
            <v>COL</v>
          </cell>
          <cell r="E32">
            <v>32166</v>
          </cell>
          <cell r="G32">
            <v>32</v>
          </cell>
          <cell r="H32" t="str">
            <v>CABALLERO Carolina</v>
          </cell>
        </row>
        <row r="33">
          <cell r="B33" t="str">
            <v>KOLAREK</v>
          </cell>
          <cell r="C33" t="str">
            <v>Tomislav</v>
          </cell>
          <cell r="D33" t="str">
            <v>HRV</v>
          </cell>
          <cell r="G33">
            <v>33</v>
          </cell>
          <cell r="H33" t="str">
            <v>KOLAREK Tomislav</v>
          </cell>
        </row>
        <row r="34">
          <cell r="B34" t="str">
            <v>SLAVIC</v>
          </cell>
          <cell r="C34" t="str">
            <v>Ivan</v>
          </cell>
          <cell r="D34" t="str">
            <v>HRV</v>
          </cell>
          <cell r="G34">
            <v>34</v>
          </cell>
          <cell r="H34" t="str">
            <v>SLAVIC Ivan</v>
          </cell>
        </row>
        <row r="35">
          <cell r="B35" t="str">
            <v>PAUKOVIC</v>
          </cell>
          <cell r="C35" t="str">
            <v>Sanja</v>
          </cell>
          <cell r="D35" t="str">
            <v>HRV</v>
          </cell>
          <cell r="G35">
            <v>35</v>
          </cell>
          <cell r="H35" t="str">
            <v>PAUKOVIC Sanja</v>
          </cell>
        </row>
        <row r="36">
          <cell r="B36" t="str">
            <v>DJURAK</v>
          </cell>
          <cell r="C36" t="str">
            <v>Mirela</v>
          </cell>
          <cell r="D36" t="str">
            <v>HRV</v>
          </cell>
          <cell r="G36">
            <v>36</v>
          </cell>
          <cell r="H36" t="str">
            <v>DJURAK Mirela</v>
          </cell>
        </row>
        <row r="37">
          <cell r="B37" t="str">
            <v>KOVAC</v>
          </cell>
          <cell r="C37" t="str">
            <v>Borna</v>
          </cell>
          <cell r="D37" t="str">
            <v>HRV</v>
          </cell>
          <cell r="G37">
            <v>37</v>
          </cell>
          <cell r="H37" t="str">
            <v>KOVAC Borna</v>
          </cell>
        </row>
        <row r="38">
          <cell r="B38" t="str">
            <v>KOJIC</v>
          </cell>
          <cell r="C38" t="str">
            <v>Frane</v>
          </cell>
          <cell r="D38" t="str">
            <v>HRV</v>
          </cell>
          <cell r="G38">
            <v>38</v>
          </cell>
          <cell r="H38" t="str">
            <v>KOJIC Frane</v>
          </cell>
        </row>
        <row r="39">
          <cell r="B39" t="str">
            <v>FAZLIC</v>
          </cell>
          <cell r="C39" t="str">
            <v>Almasa</v>
          </cell>
          <cell r="D39" t="str">
            <v>HRV</v>
          </cell>
          <cell r="G39">
            <v>39</v>
          </cell>
          <cell r="H39" t="str">
            <v>FAZLIC Almasa</v>
          </cell>
        </row>
        <row r="40">
          <cell r="B40" t="str">
            <v>TOMIC</v>
          </cell>
          <cell r="C40" t="str">
            <v>Mirna</v>
          </cell>
          <cell r="D40" t="str">
            <v>HRV</v>
          </cell>
          <cell r="G40">
            <v>40</v>
          </cell>
          <cell r="H40" t="str">
            <v>TOMIC Mirna</v>
          </cell>
        </row>
        <row r="41">
          <cell r="B41" t="str">
            <v>IVANUSA</v>
          </cell>
          <cell r="C41" t="str">
            <v>Anja</v>
          </cell>
          <cell r="D41" t="str">
            <v>HRV</v>
          </cell>
          <cell r="G41">
            <v>41</v>
          </cell>
          <cell r="H41" t="str">
            <v>IVANUSA Anja</v>
          </cell>
        </row>
        <row r="42">
          <cell r="B42" t="str">
            <v>DRGLEZ</v>
          </cell>
          <cell r="C42" t="str">
            <v>Martina</v>
          </cell>
          <cell r="D42" t="str">
            <v>HRV</v>
          </cell>
          <cell r="G42">
            <v>42</v>
          </cell>
          <cell r="H42" t="str">
            <v>DRGLEZ Martina</v>
          </cell>
        </row>
        <row r="43">
          <cell r="B43" t="str">
            <v>PEREIRA</v>
          </cell>
          <cell r="C43" t="str">
            <v>Andy</v>
          </cell>
          <cell r="D43" t="str">
            <v>CUB</v>
          </cell>
          <cell r="G43">
            <v>43</v>
          </cell>
          <cell r="H43" t="str">
            <v>PEREIRA Andy</v>
          </cell>
        </row>
        <row r="44">
          <cell r="B44" t="str">
            <v>RONDON</v>
          </cell>
          <cell r="C44" t="str">
            <v>Juan Damian</v>
          </cell>
          <cell r="D44" t="str">
            <v>CUB</v>
          </cell>
          <cell r="G44">
            <v>44</v>
          </cell>
          <cell r="H44" t="str">
            <v>RONDON Juan Damian</v>
          </cell>
        </row>
        <row r="45">
          <cell r="B45" t="str">
            <v>PLACEK</v>
          </cell>
          <cell r="C45" t="str">
            <v>Frantisek</v>
          </cell>
          <cell r="D45" t="str">
            <v>CZE</v>
          </cell>
          <cell r="G45">
            <v>45</v>
          </cell>
          <cell r="H45" t="str">
            <v>PLACEK Frantisek</v>
          </cell>
        </row>
        <row r="46">
          <cell r="B46" t="str">
            <v>TREGLER</v>
          </cell>
          <cell r="C46" t="str">
            <v>Tomas</v>
          </cell>
          <cell r="D46" t="str">
            <v>CZE</v>
          </cell>
          <cell r="G46">
            <v>46</v>
          </cell>
          <cell r="H46" t="str">
            <v>TREGLER Tomas</v>
          </cell>
        </row>
        <row r="47">
          <cell r="B47" t="str">
            <v>OBESLO</v>
          </cell>
          <cell r="C47" t="str">
            <v>Michal</v>
          </cell>
          <cell r="D47" t="str">
            <v>CZE</v>
          </cell>
          <cell r="G47">
            <v>47</v>
          </cell>
          <cell r="H47" t="str">
            <v>OBESLO Michal</v>
          </cell>
        </row>
        <row r="48">
          <cell r="B48" t="str">
            <v>SCHWARZER</v>
          </cell>
          <cell r="C48" t="str">
            <v>Antonin</v>
          </cell>
          <cell r="D48" t="str">
            <v>CZE</v>
          </cell>
          <cell r="G48">
            <v>48</v>
          </cell>
          <cell r="H48" t="str">
            <v>SCHWARZER Antonin</v>
          </cell>
        </row>
        <row r="49">
          <cell r="B49" t="str">
            <v>CRHA</v>
          </cell>
          <cell r="C49" t="str">
            <v>Jakub</v>
          </cell>
          <cell r="D49" t="str">
            <v>CZE</v>
          </cell>
          <cell r="G49">
            <v>49</v>
          </cell>
          <cell r="H49" t="str">
            <v>CRHA Jakub</v>
          </cell>
        </row>
        <row r="50">
          <cell r="B50" t="str">
            <v>ROHLIKOVA</v>
          </cell>
          <cell r="C50" t="str">
            <v>Michaela</v>
          </cell>
          <cell r="D50" t="str">
            <v>CZE</v>
          </cell>
          <cell r="G50">
            <v>50</v>
          </cell>
          <cell r="H50" t="str">
            <v>ROHLIKOVA Michaela</v>
          </cell>
        </row>
        <row r="51">
          <cell r="B51" t="str">
            <v>ONDRISKOVA</v>
          </cell>
          <cell r="C51" t="str">
            <v>Kristina</v>
          </cell>
          <cell r="D51" t="str">
            <v>CZE</v>
          </cell>
          <cell r="G51">
            <v>51</v>
          </cell>
          <cell r="H51" t="str">
            <v>ONDRISKOVA Kristina</v>
          </cell>
        </row>
        <row r="52">
          <cell r="B52" t="str">
            <v>MATELOVA</v>
          </cell>
          <cell r="C52" t="str">
            <v>Hanna</v>
          </cell>
          <cell r="D52" t="str">
            <v>CZE</v>
          </cell>
          <cell r="G52">
            <v>52</v>
          </cell>
          <cell r="H52" t="str">
            <v>MATELOVA Hanna</v>
          </cell>
        </row>
        <row r="53">
          <cell r="B53" t="str">
            <v>SAGLOVA</v>
          </cell>
          <cell r="C53" t="str">
            <v>Miroslava</v>
          </cell>
          <cell r="D53" t="str">
            <v>CZE</v>
          </cell>
          <cell r="G53">
            <v>53</v>
          </cell>
          <cell r="H53" t="str">
            <v>SAGLOVA Miroslava</v>
          </cell>
        </row>
        <row r="54">
          <cell r="B54" t="str">
            <v>ZMOLIKOVA</v>
          </cell>
          <cell r="C54" t="str">
            <v>Lucie</v>
          </cell>
          <cell r="D54" t="str">
            <v>CZE</v>
          </cell>
          <cell r="G54">
            <v>54</v>
          </cell>
          <cell r="H54" t="str">
            <v>ZMOLIKOVA Lucie</v>
          </cell>
        </row>
        <row r="55">
          <cell r="B55" t="str">
            <v>HINDERSSON</v>
          </cell>
          <cell r="C55" t="str">
            <v>Mikkel</v>
          </cell>
          <cell r="D55" t="str">
            <v>DEN</v>
          </cell>
          <cell r="E55">
            <v>32961</v>
          </cell>
          <cell r="G55">
            <v>55</v>
          </cell>
          <cell r="H55" t="str">
            <v>HINDERSSON Mikkel</v>
          </cell>
        </row>
        <row r="56">
          <cell r="B56" t="str">
            <v>STERNBERG</v>
          </cell>
          <cell r="C56" t="str">
            <v>Kasper</v>
          </cell>
          <cell r="D56" t="str">
            <v>DEN</v>
          </cell>
          <cell r="E56">
            <v>32565</v>
          </cell>
          <cell r="G56">
            <v>56</v>
          </cell>
          <cell r="H56" t="str">
            <v>STERNBERG Kasper</v>
          </cell>
        </row>
        <row r="57">
          <cell r="B57" t="str">
            <v>RASMUSSEN</v>
          </cell>
          <cell r="C57" t="str">
            <v>Morten</v>
          </cell>
          <cell r="D57" t="str">
            <v>DEN</v>
          </cell>
          <cell r="E57">
            <v>32556</v>
          </cell>
          <cell r="G57">
            <v>57</v>
          </cell>
          <cell r="H57" t="str">
            <v>RASMUSSEN Morten</v>
          </cell>
        </row>
        <row r="58">
          <cell r="B58" t="str">
            <v>SANTOS</v>
          </cell>
          <cell r="C58" t="str">
            <v>Emil</v>
          </cell>
          <cell r="D58" t="str">
            <v>DOM</v>
          </cell>
          <cell r="E58">
            <v>32949</v>
          </cell>
          <cell r="G58">
            <v>58</v>
          </cell>
          <cell r="H58" t="str">
            <v>SANTOS Emil</v>
          </cell>
        </row>
        <row r="59">
          <cell r="B59" t="str">
            <v>VILA</v>
          </cell>
          <cell r="C59" t="str">
            <v>Juan Antonio</v>
          </cell>
          <cell r="D59" t="str">
            <v>DOM</v>
          </cell>
          <cell r="E59">
            <v>32954</v>
          </cell>
          <cell r="G59">
            <v>59</v>
          </cell>
          <cell r="H59" t="str">
            <v>VILA Juan Antonio</v>
          </cell>
        </row>
        <row r="60">
          <cell r="B60" t="str">
            <v>SANTOS</v>
          </cell>
          <cell r="C60" t="str">
            <v>Ercilia</v>
          </cell>
          <cell r="D60" t="str">
            <v>DOM</v>
          </cell>
          <cell r="E60">
            <v>33424</v>
          </cell>
          <cell r="G60">
            <v>60</v>
          </cell>
          <cell r="H60" t="str">
            <v>SANTOS Ercilia</v>
          </cell>
        </row>
        <row r="61">
          <cell r="B61" t="str">
            <v>MARTE</v>
          </cell>
          <cell r="C61" t="str">
            <v>Lucia</v>
          </cell>
          <cell r="D61" t="str">
            <v>DOM</v>
          </cell>
          <cell r="E61">
            <v>33498</v>
          </cell>
          <cell r="G61">
            <v>61</v>
          </cell>
          <cell r="H61" t="str">
            <v>MARTE Lucia</v>
          </cell>
        </row>
        <row r="62">
          <cell r="B62" t="str">
            <v>DONADO</v>
          </cell>
          <cell r="C62" t="str">
            <v>Josue</v>
          </cell>
          <cell r="D62" t="str">
            <v>ESA</v>
          </cell>
          <cell r="E62">
            <v>32906</v>
          </cell>
          <cell r="G62">
            <v>66</v>
          </cell>
          <cell r="H62" t="str">
            <v>DONADO Josue</v>
          </cell>
        </row>
        <row r="63">
          <cell r="B63" t="str">
            <v>MARTINEZ</v>
          </cell>
          <cell r="C63" t="str">
            <v>Mario</v>
          </cell>
          <cell r="D63" t="str">
            <v>ESA</v>
          </cell>
          <cell r="E63">
            <v>32686</v>
          </cell>
          <cell r="G63">
            <v>67</v>
          </cell>
          <cell r="H63" t="str">
            <v>MARTINEZ Mario</v>
          </cell>
        </row>
        <row r="64">
          <cell r="B64" t="str">
            <v>MERINO</v>
          </cell>
          <cell r="C64" t="str">
            <v>Edilberto</v>
          </cell>
          <cell r="D64" t="str">
            <v>ESA</v>
          </cell>
          <cell r="E64">
            <v>33771</v>
          </cell>
          <cell r="G64">
            <v>68</v>
          </cell>
          <cell r="H64" t="str">
            <v>MERINO Edilberto</v>
          </cell>
        </row>
        <row r="65">
          <cell r="B65" t="str">
            <v>DRINKHALL</v>
          </cell>
          <cell r="C65" t="str">
            <v>Paul</v>
          </cell>
          <cell r="D65" t="str">
            <v>ENG</v>
          </cell>
          <cell r="E65">
            <v>32889</v>
          </cell>
          <cell r="G65">
            <v>69</v>
          </cell>
          <cell r="H65" t="str">
            <v>DRINKHALL Paul</v>
          </cell>
        </row>
        <row r="66">
          <cell r="B66" t="str">
            <v>KNIGHT</v>
          </cell>
          <cell r="C66" t="str">
            <v>Darius</v>
          </cell>
          <cell r="D66" t="str">
            <v>ENG</v>
          </cell>
          <cell r="E66">
            <v>32926</v>
          </cell>
          <cell r="G66">
            <v>70</v>
          </cell>
          <cell r="H66" t="str">
            <v>KNIGHT Darius</v>
          </cell>
        </row>
        <row r="67">
          <cell r="B67" t="str">
            <v>YARNALL</v>
          </cell>
          <cell r="C67" t="str">
            <v>Tim</v>
          </cell>
          <cell r="D67" t="str">
            <v>ENG</v>
          </cell>
          <cell r="E67">
            <v>32201</v>
          </cell>
          <cell r="G67">
            <v>71</v>
          </cell>
          <cell r="H67" t="str">
            <v>YARNALL Tim</v>
          </cell>
        </row>
        <row r="68">
          <cell r="B68" t="str">
            <v>MEADS</v>
          </cell>
          <cell r="C68" t="str">
            <v>David</v>
          </cell>
          <cell r="D68" t="str">
            <v>ENG</v>
          </cell>
          <cell r="E68">
            <v>32778</v>
          </cell>
          <cell r="G68">
            <v>72</v>
          </cell>
          <cell r="H68" t="str">
            <v>MEADS David</v>
          </cell>
        </row>
        <row r="69">
          <cell r="B69" t="str">
            <v>SIBLEY</v>
          </cell>
          <cell r="C69" t="str">
            <v>Kelly</v>
          </cell>
          <cell r="D69" t="str">
            <v>ENG</v>
          </cell>
          <cell r="E69">
            <v>32284</v>
          </cell>
          <cell r="G69">
            <v>73</v>
          </cell>
          <cell r="H69" t="str">
            <v>SIBLEY Kelly</v>
          </cell>
        </row>
        <row r="70">
          <cell r="B70" t="str">
            <v>WANG</v>
          </cell>
          <cell r="C70" t="str">
            <v>Sara</v>
          </cell>
          <cell r="D70" t="str">
            <v>ENG</v>
          </cell>
          <cell r="E70">
            <v>32917</v>
          </cell>
          <cell r="G70">
            <v>74</v>
          </cell>
          <cell r="H70" t="str">
            <v>WANG Sara</v>
          </cell>
        </row>
        <row r="71">
          <cell r="B71" t="str">
            <v>EVANS</v>
          </cell>
          <cell r="C71" t="str">
            <v>Gavin</v>
          </cell>
          <cell r="D71" t="str">
            <v>ENG</v>
          </cell>
          <cell r="E71">
            <v>34074</v>
          </cell>
          <cell r="G71">
            <v>75</v>
          </cell>
          <cell r="H71" t="str">
            <v>EVANS Gavin</v>
          </cell>
        </row>
        <row r="72">
          <cell r="B72" t="str">
            <v>EVANS</v>
          </cell>
          <cell r="C72" t="str">
            <v>Myles</v>
          </cell>
          <cell r="D72" t="str">
            <v>ENG</v>
          </cell>
          <cell r="E72">
            <v>33529</v>
          </cell>
          <cell r="G72">
            <v>76</v>
          </cell>
          <cell r="H72" t="str">
            <v>EVANS Myles</v>
          </cell>
        </row>
        <row r="73">
          <cell r="B73" t="str">
            <v>LEBESSON</v>
          </cell>
          <cell r="C73" t="str">
            <v>Emmanuel</v>
          </cell>
          <cell r="D73" t="str">
            <v>FRA</v>
          </cell>
          <cell r="E73">
            <v>32253</v>
          </cell>
          <cell r="G73">
            <v>77</v>
          </cell>
          <cell r="H73" t="str">
            <v>LEBESSON Emmanuel</v>
          </cell>
        </row>
        <row r="74">
          <cell r="B74" t="str">
            <v>BAUBET</v>
          </cell>
          <cell r="C74" t="str">
            <v>Vincent</v>
          </cell>
          <cell r="D74" t="str">
            <v>FRA</v>
          </cell>
          <cell r="E74">
            <v>32831</v>
          </cell>
          <cell r="G74">
            <v>78</v>
          </cell>
          <cell r="H74" t="str">
            <v>BAUBET Vincent</v>
          </cell>
        </row>
        <row r="75">
          <cell r="B75" t="str">
            <v>SAMOUILLAN</v>
          </cell>
          <cell r="C75" t="str">
            <v>Michael</v>
          </cell>
          <cell r="D75" t="str">
            <v>FRA</v>
          </cell>
          <cell r="E75">
            <v>32970</v>
          </cell>
          <cell r="G75">
            <v>79</v>
          </cell>
          <cell r="H75" t="str">
            <v>SAMOUILLAN Michael</v>
          </cell>
        </row>
        <row r="76">
          <cell r="B76" t="str">
            <v>SALIFOU</v>
          </cell>
          <cell r="C76" t="str">
            <v>Abdel-Kader</v>
          </cell>
          <cell r="D76" t="str">
            <v>FRA</v>
          </cell>
          <cell r="E76">
            <v>32849</v>
          </cell>
          <cell r="G76">
            <v>80</v>
          </cell>
          <cell r="H76" t="str">
            <v>SALIFOU Abdel-Kader</v>
          </cell>
        </row>
        <row r="77">
          <cell r="B77" t="str">
            <v>BEZARD</v>
          </cell>
          <cell r="C77" t="str">
            <v>Pierre</v>
          </cell>
          <cell r="D77" t="str">
            <v>FRA</v>
          </cell>
          <cell r="E77">
            <v>33233</v>
          </cell>
          <cell r="G77">
            <v>81</v>
          </cell>
          <cell r="H77" t="str">
            <v>BEZARD Pierre</v>
          </cell>
        </row>
        <row r="78">
          <cell r="B78" t="str">
            <v>DROP</v>
          </cell>
          <cell r="C78" t="str">
            <v>Clement</v>
          </cell>
          <cell r="D78" t="str">
            <v>FRA</v>
          </cell>
          <cell r="E78">
            <v>32985</v>
          </cell>
          <cell r="G78">
            <v>82</v>
          </cell>
          <cell r="H78" t="str">
            <v>DROP Clement</v>
          </cell>
        </row>
        <row r="79">
          <cell r="B79" t="str">
            <v>LASCOLS</v>
          </cell>
          <cell r="C79" t="str">
            <v>Solene</v>
          </cell>
          <cell r="D79" t="str">
            <v>FRA</v>
          </cell>
          <cell r="E79">
            <v>32228</v>
          </cell>
          <cell r="G79">
            <v>83</v>
          </cell>
          <cell r="H79" t="str">
            <v>LASCOLS Solene</v>
          </cell>
        </row>
        <row r="80">
          <cell r="B80" t="str">
            <v>ZANARDI</v>
          </cell>
          <cell r="C80" t="str">
            <v>Marine</v>
          </cell>
          <cell r="D80" t="str">
            <v>FRA</v>
          </cell>
          <cell r="E80">
            <v>32155</v>
          </cell>
          <cell r="G80">
            <v>84</v>
          </cell>
          <cell r="H80" t="str">
            <v>ZANARDI Marine</v>
          </cell>
        </row>
        <row r="81">
          <cell r="B81" t="str">
            <v>SAUL</v>
          </cell>
          <cell r="C81" t="str">
            <v>Penelope</v>
          </cell>
          <cell r="D81" t="str">
            <v>FRA</v>
          </cell>
          <cell r="E81">
            <v>33492</v>
          </cell>
          <cell r="G81">
            <v>85</v>
          </cell>
          <cell r="H81" t="str">
            <v>SAUL Penelope</v>
          </cell>
        </row>
        <row r="82">
          <cell r="B82" t="str">
            <v>LESUEUR</v>
          </cell>
          <cell r="C82" t="str">
            <v>Aude</v>
          </cell>
          <cell r="D82" t="str">
            <v>FRA</v>
          </cell>
          <cell r="E82">
            <v>32737</v>
          </cell>
          <cell r="G82">
            <v>86</v>
          </cell>
          <cell r="H82" t="str">
            <v>LESUEUR Aude</v>
          </cell>
        </row>
        <row r="83">
          <cell r="B83" t="str">
            <v>PEROCHEAU</v>
          </cell>
          <cell r="C83" t="str">
            <v>Laura</v>
          </cell>
          <cell r="D83" t="str">
            <v>FRA</v>
          </cell>
          <cell r="E83">
            <v>33101</v>
          </cell>
          <cell r="G83">
            <v>87</v>
          </cell>
          <cell r="H83" t="str">
            <v>PEROCHEAU Laura</v>
          </cell>
        </row>
        <row r="84">
          <cell r="B84" t="str">
            <v>DESSAINT</v>
          </cell>
          <cell r="C84" t="str">
            <v>Aurore</v>
          </cell>
          <cell r="D84" t="str">
            <v>FRA</v>
          </cell>
          <cell r="E84">
            <v>33493</v>
          </cell>
          <cell r="G84">
            <v>88</v>
          </cell>
          <cell r="H84" t="str">
            <v>DESSAINT Aurore</v>
          </cell>
        </row>
        <row r="85">
          <cell r="B85" t="str">
            <v>JEAN</v>
          </cell>
          <cell r="C85" t="str">
            <v>Gregoire</v>
          </cell>
          <cell r="D85" t="str">
            <v>FRA</v>
          </cell>
          <cell r="E85">
            <v>33856</v>
          </cell>
          <cell r="G85">
            <v>89</v>
          </cell>
          <cell r="H85" t="str">
            <v>JEAN Gregoire</v>
          </cell>
        </row>
        <row r="86">
          <cell r="B86" t="str">
            <v>TRAN VAN THOAN</v>
          </cell>
          <cell r="C86" t="str">
            <v>Thomas</v>
          </cell>
          <cell r="D86" t="str">
            <v>FRA</v>
          </cell>
          <cell r="E86">
            <v>33437</v>
          </cell>
          <cell r="G86">
            <v>90</v>
          </cell>
          <cell r="H86" t="str">
            <v>TRAN VAN THOAN Thomas</v>
          </cell>
        </row>
        <row r="87">
          <cell r="B87" t="str">
            <v>LE BRETON</v>
          </cell>
          <cell r="C87" t="str">
            <v>Thomas</v>
          </cell>
          <cell r="D87" t="str">
            <v>FRA</v>
          </cell>
          <cell r="E87">
            <v>33734</v>
          </cell>
          <cell r="G87">
            <v>91</v>
          </cell>
          <cell r="H87" t="str">
            <v>LE BRETON Thomas</v>
          </cell>
        </row>
        <row r="88">
          <cell r="B88" t="str">
            <v>GRAIZEAU</v>
          </cell>
          <cell r="C88" t="str">
            <v>Sylvain</v>
          </cell>
          <cell r="D88" t="str">
            <v>FRA</v>
          </cell>
          <cell r="E88">
            <v>33657</v>
          </cell>
          <cell r="G88">
            <v>92</v>
          </cell>
          <cell r="H88" t="str">
            <v>GRAIZEAU Sylvain</v>
          </cell>
        </row>
        <row r="89">
          <cell r="B89" t="str">
            <v>LORENTZ</v>
          </cell>
          <cell r="C89" t="str">
            <v>Romain</v>
          </cell>
          <cell r="D89" t="str">
            <v>FRA</v>
          </cell>
          <cell r="E89">
            <v>33977</v>
          </cell>
          <cell r="G89">
            <v>93</v>
          </cell>
          <cell r="H89" t="str">
            <v>LORENTZ Romain</v>
          </cell>
        </row>
        <row r="90">
          <cell r="B90" t="str">
            <v>PAVOT</v>
          </cell>
          <cell r="C90" t="str">
            <v>Marine</v>
          </cell>
          <cell r="D90" t="str">
            <v>FRA</v>
          </cell>
          <cell r="E90">
            <v>33608</v>
          </cell>
          <cell r="G90">
            <v>94</v>
          </cell>
          <cell r="H90" t="str">
            <v>PAVOT Marine</v>
          </cell>
        </row>
        <row r="91">
          <cell r="B91" t="str">
            <v>ABBAT</v>
          </cell>
          <cell r="C91" t="str">
            <v>Alice</v>
          </cell>
          <cell r="D91" t="str">
            <v>FRA</v>
          </cell>
          <cell r="E91">
            <v>33625</v>
          </cell>
          <cell r="G91">
            <v>95</v>
          </cell>
          <cell r="H91" t="str">
            <v>ABBAT Alice</v>
          </cell>
        </row>
        <row r="92">
          <cell r="B92" t="str">
            <v>SCHAEFFER</v>
          </cell>
          <cell r="C92" t="str">
            <v>Stephanie</v>
          </cell>
          <cell r="D92" t="str">
            <v>FRA</v>
          </cell>
          <cell r="E92">
            <v>33942</v>
          </cell>
          <cell r="G92">
            <v>96</v>
          </cell>
          <cell r="H92" t="str">
            <v>SCHAEFFER Stephanie</v>
          </cell>
        </row>
        <row r="93">
          <cell r="B93" t="str">
            <v>LEVEQUE</v>
          </cell>
          <cell r="C93" t="str">
            <v>Anais</v>
          </cell>
          <cell r="D93" t="str">
            <v>FRA</v>
          </cell>
          <cell r="E93">
            <v>34104</v>
          </cell>
          <cell r="G93">
            <v>97</v>
          </cell>
          <cell r="H93" t="str">
            <v>LEVEQUE Anais</v>
          </cell>
        </row>
        <row r="94">
          <cell r="B94" t="str">
            <v>OVTCHAROV</v>
          </cell>
          <cell r="C94" t="str">
            <v>Dimitrij</v>
          </cell>
          <cell r="D94" t="str">
            <v>GER</v>
          </cell>
          <cell r="E94">
            <v>32187</v>
          </cell>
          <cell r="G94">
            <v>98</v>
          </cell>
          <cell r="H94" t="str">
            <v>OVTCHAROV Dimitrij</v>
          </cell>
        </row>
        <row r="95">
          <cell r="B95" t="str">
            <v>FILUS</v>
          </cell>
          <cell r="C95" t="str">
            <v>Ruwen</v>
          </cell>
          <cell r="D95" t="str">
            <v>GER</v>
          </cell>
          <cell r="E95">
            <v>32388</v>
          </cell>
          <cell r="G95">
            <v>99</v>
          </cell>
          <cell r="H95" t="str">
            <v>FILUS Ruwen</v>
          </cell>
        </row>
        <row r="96">
          <cell r="B96" t="str">
            <v>MENGEL</v>
          </cell>
          <cell r="C96" t="str">
            <v>Steffen</v>
          </cell>
          <cell r="D96" t="str">
            <v>GER</v>
          </cell>
          <cell r="E96">
            <v>32388</v>
          </cell>
          <cell r="G96">
            <v>100</v>
          </cell>
          <cell r="H96" t="str">
            <v>MENGEL Steffen</v>
          </cell>
        </row>
        <row r="97">
          <cell r="B97" t="str">
            <v>KURKOWSKI</v>
          </cell>
          <cell r="C97" t="str">
            <v>Jens</v>
          </cell>
          <cell r="D97" t="str">
            <v>GER</v>
          </cell>
          <cell r="E97">
            <v>32223</v>
          </cell>
          <cell r="G97">
            <v>101</v>
          </cell>
          <cell r="H97" t="str">
            <v>KURKOWSKI Jens</v>
          </cell>
        </row>
        <row r="98">
          <cell r="B98" t="str">
            <v>SOLJA</v>
          </cell>
          <cell r="C98" t="str">
            <v>Amelie</v>
          </cell>
          <cell r="D98" t="str">
            <v>GER</v>
          </cell>
          <cell r="E98">
            <v>33145</v>
          </cell>
          <cell r="G98">
            <v>102</v>
          </cell>
          <cell r="H98" t="str">
            <v>SOLJA Amelie</v>
          </cell>
        </row>
        <row r="99">
          <cell r="B99" t="str">
            <v>MATZKE</v>
          </cell>
          <cell r="C99" t="str">
            <v>Laura</v>
          </cell>
          <cell r="D99" t="str">
            <v>GER</v>
          </cell>
          <cell r="E99">
            <v>32446</v>
          </cell>
          <cell r="G99">
            <v>103</v>
          </cell>
          <cell r="H99" t="str">
            <v>MATZKE Laura</v>
          </cell>
        </row>
        <row r="100">
          <cell r="B100" t="str">
            <v>GURZ</v>
          </cell>
          <cell r="C100" t="str">
            <v>Angelina</v>
          </cell>
          <cell r="D100" t="str">
            <v>GER</v>
          </cell>
          <cell r="E100">
            <v>32351</v>
          </cell>
          <cell r="G100">
            <v>104</v>
          </cell>
          <cell r="H100" t="str">
            <v>GURZ Angelina</v>
          </cell>
        </row>
        <row r="101">
          <cell r="B101" t="str">
            <v>ZHAN</v>
          </cell>
          <cell r="C101" t="str">
            <v>Ying-Ni</v>
          </cell>
          <cell r="D101" t="str">
            <v>GER</v>
          </cell>
          <cell r="E101">
            <v>32570</v>
          </cell>
          <cell r="G101">
            <v>105</v>
          </cell>
          <cell r="H101" t="str">
            <v>ZHAN Ying-Ni</v>
          </cell>
        </row>
        <row r="102">
          <cell r="B102" t="str">
            <v>STAHR</v>
          </cell>
          <cell r="C102" t="str">
            <v>Rosalia</v>
          </cell>
          <cell r="D102" t="str">
            <v>GER</v>
          </cell>
          <cell r="E102">
            <v>33132</v>
          </cell>
          <cell r="G102">
            <v>106</v>
          </cell>
          <cell r="H102" t="str">
            <v>STAHR Rosalia</v>
          </cell>
        </row>
        <row r="103">
          <cell r="B103" t="str">
            <v>MICHAJLOVA</v>
          </cell>
          <cell r="C103" t="str">
            <v>Katharina</v>
          </cell>
          <cell r="D103" t="str">
            <v>GER</v>
          </cell>
          <cell r="E103">
            <v>32535</v>
          </cell>
          <cell r="G103">
            <v>107</v>
          </cell>
          <cell r="H103" t="str">
            <v>MICHAJLOVA Katharina</v>
          </cell>
        </row>
        <row r="104">
          <cell r="B104" t="str">
            <v>WALTHER</v>
          </cell>
          <cell r="C104" t="str">
            <v>Ricardo</v>
          </cell>
          <cell r="D104" t="str">
            <v>GER</v>
          </cell>
          <cell r="E104">
            <v>33572</v>
          </cell>
          <cell r="G104">
            <v>108</v>
          </cell>
          <cell r="H104" t="str">
            <v>WALTHER Ricardo</v>
          </cell>
        </row>
        <row r="105">
          <cell r="B105" t="str">
            <v>FRANZISKA</v>
          </cell>
          <cell r="C105" t="str">
            <v>Patrick</v>
          </cell>
          <cell r="D105" t="str">
            <v>GER</v>
          </cell>
          <cell r="E105">
            <v>33766</v>
          </cell>
          <cell r="G105">
            <v>109</v>
          </cell>
          <cell r="H105" t="str">
            <v>FRANZISKA Patrick</v>
          </cell>
        </row>
        <row r="106">
          <cell r="B106" t="str">
            <v>HAGEMANN</v>
          </cell>
          <cell r="C106" t="str">
            <v>Maris</v>
          </cell>
          <cell r="D106" t="str">
            <v>GER</v>
          </cell>
          <cell r="E106">
            <v>33460</v>
          </cell>
          <cell r="G106">
            <v>110</v>
          </cell>
          <cell r="H106" t="str">
            <v>HAGEMANN Maris</v>
          </cell>
        </row>
        <row r="107">
          <cell r="B107" t="str">
            <v>MALESSA</v>
          </cell>
          <cell r="C107" t="str">
            <v>Robin</v>
          </cell>
          <cell r="D107" t="str">
            <v>GER</v>
          </cell>
          <cell r="E107">
            <v>33240</v>
          </cell>
          <cell r="G107">
            <v>111</v>
          </cell>
          <cell r="H107" t="str">
            <v>MALESSA Robin</v>
          </cell>
        </row>
        <row r="108">
          <cell r="B108" t="str">
            <v>SOLJA</v>
          </cell>
          <cell r="C108" t="str">
            <v>Petrissa</v>
          </cell>
          <cell r="D108" t="str">
            <v>GER</v>
          </cell>
          <cell r="E108">
            <v>34404</v>
          </cell>
          <cell r="G108">
            <v>112</v>
          </cell>
          <cell r="H108" t="str">
            <v>SOLJA Petrissa</v>
          </cell>
        </row>
        <row r="109">
          <cell r="B109" t="str">
            <v>MUHLBACH</v>
          </cell>
          <cell r="C109" t="str">
            <v>Kathrin</v>
          </cell>
          <cell r="D109" t="str">
            <v>GER</v>
          </cell>
          <cell r="E109">
            <v>33633</v>
          </cell>
          <cell r="G109">
            <v>113</v>
          </cell>
          <cell r="H109" t="str">
            <v>MUHLBACH Kathrin</v>
          </cell>
        </row>
        <row r="110">
          <cell r="B110" t="str">
            <v>WINTER</v>
          </cell>
          <cell r="C110" t="str">
            <v>Sabine</v>
          </cell>
          <cell r="D110" t="str">
            <v>GER</v>
          </cell>
          <cell r="E110">
            <v>33874</v>
          </cell>
          <cell r="G110">
            <v>114</v>
          </cell>
          <cell r="H110" t="str">
            <v>WINTER Sabine</v>
          </cell>
        </row>
        <row r="111">
          <cell r="B111" t="str">
            <v>KRAPF</v>
          </cell>
          <cell r="C111" t="str">
            <v>Lena</v>
          </cell>
          <cell r="D111" t="str">
            <v>GER</v>
          </cell>
          <cell r="E111">
            <v>33377</v>
          </cell>
          <cell r="G111">
            <v>115</v>
          </cell>
          <cell r="H111" t="str">
            <v>KRAPF Lena</v>
          </cell>
        </row>
        <row r="112">
          <cell r="B112" t="str">
            <v>LI</v>
          </cell>
          <cell r="C112" t="str">
            <v>Chung Him</v>
          </cell>
          <cell r="D112" t="str">
            <v>HKG</v>
          </cell>
          <cell r="E112">
            <v>33304</v>
          </cell>
          <cell r="G112">
            <v>116</v>
          </cell>
          <cell r="H112" t="str">
            <v>LI Chung Him</v>
          </cell>
        </row>
        <row r="113">
          <cell r="B113" t="str">
            <v>CHIU</v>
          </cell>
          <cell r="C113" t="str">
            <v>Chung Hei</v>
          </cell>
          <cell r="D113" t="str">
            <v>HKG</v>
          </cell>
          <cell r="E113">
            <v>34403</v>
          </cell>
          <cell r="G113">
            <v>117</v>
          </cell>
          <cell r="H113" t="str">
            <v>CHIU Chung Hei</v>
          </cell>
        </row>
        <row r="114">
          <cell r="B114" t="str">
            <v>LEE</v>
          </cell>
          <cell r="C114" t="str">
            <v>Ho Ching</v>
          </cell>
          <cell r="D114" t="str">
            <v>HKG</v>
          </cell>
          <cell r="E114">
            <v>33932</v>
          </cell>
          <cell r="G114">
            <v>118</v>
          </cell>
          <cell r="H114" t="str">
            <v>LEE Ho Ching</v>
          </cell>
        </row>
        <row r="115">
          <cell r="B115" t="str">
            <v>NG</v>
          </cell>
          <cell r="C115" t="str">
            <v>Wing Nam</v>
          </cell>
          <cell r="D115" t="str">
            <v>HKG</v>
          </cell>
          <cell r="E115">
            <v>33825</v>
          </cell>
          <cell r="G115">
            <v>119</v>
          </cell>
          <cell r="H115" t="str">
            <v>NG Wing Nam</v>
          </cell>
        </row>
        <row r="116">
          <cell r="B116" t="str">
            <v>NAGY</v>
          </cell>
          <cell r="C116" t="str">
            <v>Krisztian</v>
          </cell>
          <cell r="D116" t="str">
            <v>HUN</v>
          </cell>
          <cell r="E116">
            <v>32642</v>
          </cell>
          <cell r="G116">
            <v>120</v>
          </cell>
          <cell r="H116" t="str">
            <v>NAGY Krisztian</v>
          </cell>
        </row>
        <row r="117">
          <cell r="B117" t="str">
            <v>KRISTON</v>
          </cell>
          <cell r="C117" t="str">
            <v>Daniel</v>
          </cell>
          <cell r="D117" t="str">
            <v>HUN</v>
          </cell>
          <cell r="E117">
            <v>32755</v>
          </cell>
          <cell r="G117">
            <v>121</v>
          </cell>
          <cell r="H117" t="str">
            <v>KRISTON Daniel</v>
          </cell>
        </row>
        <row r="118">
          <cell r="B118" t="str">
            <v>VAJDA</v>
          </cell>
          <cell r="C118" t="str">
            <v>Atilla</v>
          </cell>
          <cell r="D118" t="str">
            <v>HUN</v>
          </cell>
          <cell r="E118">
            <v>32804</v>
          </cell>
          <cell r="G118">
            <v>122</v>
          </cell>
          <cell r="H118" t="str">
            <v>VAJDA Atilla</v>
          </cell>
        </row>
        <row r="119">
          <cell r="B119" t="str">
            <v>SEBESTYEN</v>
          </cell>
          <cell r="C119" t="str">
            <v>Peter</v>
          </cell>
          <cell r="D119" t="str">
            <v>HUN</v>
          </cell>
          <cell r="E119">
            <v>33121</v>
          </cell>
          <cell r="G119">
            <v>123</v>
          </cell>
          <cell r="H119" t="str">
            <v>SEBESTYEN Peter</v>
          </cell>
        </row>
        <row r="120">
          <cell r="B120" t="str">
            <v>LI</v>
          </cell>
          <cell r="C120" t="str">
            <v>Bin</v>
          </cell>
          <cell r="D120" t="str">
            <v>HUN</v>
          </cell>
          <cell r="E120">
            <v>32294</v>
          </cell>
          <cell r="G120">
            <v>124</v>
          </cell>
          <cell r="H120" t="str">
            <v>LI Bin</v>
          </cell>
        </row>
        <row r="121">
          <cell r="B121" t="str">
            <v>PERGEL</v>
          </cell>
          <cell r="C121" t="str">
            <v>Szandra</v>
          </cell>
          <cell r="D121" t="str">
            <v>HUN</v>
          </cell>
          <cell r="E121">
            <v>32501</v>
          </cell>
          <cell r="G121">
            <v>125</v>
          </cell>
          <cell r="H121" t="str">
            <v>PERGEL Szandra</v>
          </cell>
        </row>
        <row r="122">
          <cell r="B122" t="str">
            <v>BARASSO</v>
          </cell>
          <cell r="C122" t="str">
            <v>Barbara</v>
          </cell>
          <cell r="D122" t="str">
            <v>HUN</v>
          </cell>
          <cell r="E122">
            <v>32934</v>
          </cell>
          <cell r="G122">
            <v>126</v>
          </cell>
          <cell r="H122" t="str">
            <v>BARASSO Barbara</v>
          </cell>
        </row>
        <row r="123">
          <cell r="B123" t="str">
            <v>VARGA</v>
          </cell>
          <cell r="C123" t="str">
            <v>Timea</v>
          </cell>
          <cell r="D123" t="str">
            <v>HUN</v>
          </cell>
          <cell r="E123">
            <v>32358</v>
          </cell>
          <cell r="G123">
            <v>127</v>
          </cell>
          <cell r="H123" t="str">
            <v>VARGA Timea</v>
          </cell>
        </row>
        <row r="124">
          <cell r="B124" t="str">
            <v>KOSIBA</v>
          </cell>
          <cell r="C124" t="str">
            <v>Daniel</v>
          </cell>
          <cell r="D124" t="str">
            <v>HUN</v>
          </cell>
          <cell r="E124">
            <v>29862</v>
          </cell>
          <cell r="G124">
            <v>128</v>
          </cell>
          <cell r="H124" t="str">
            <v>KOSIBA Daniel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layers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проба"/>
    </sheetNames>
    <sheetDataSet>
      <sheetData sheetId="0">
        <row r="1">
          <cell r="A1" t="str">
            <v>Список участников.</v>
          </cell>
        </row>
        <row r="2">
          <cell r="A2" t="str">
            <v>Юноши</v>
          </cell>
        </row>
        <row r="4">
          <cell r="A4" t="str">
            <v># участника</v>
          </cell>
          <cell r="B4" t="str">
            <v>№</v>
          </cell>
          <cell r="C4" t="str">
            <v>Фамилия</v>
          </cell>
          <cell r="D4" t="str">
            <v> Имя</v>
          </cell>
          <cell r="E4" t="str">
            <v>Дата рождения</v>
          </cell>
          <cell r="F4" t="str">
            <v>Рейтинг</v>
          </cell>
          <cell r="G4" t="str">
            <v>Город</v>
          </cell>
          <cell r="H4" t="str">
            <v>Личный тренер</v>
          </cell>
        </row>
        <row r="5">
          <cell r="A5">
            <v>1</v>
          </cell>
          <cell r="B5">
            <v>1</v>
          </cell>
          <cell r="C5" t="str">
            <v>Анисимов </v>
          </cell>
          <cell r="D5" t="str">
            <v>Антон </v>
          </cell>
          <cell r="E5" t="str">
            <v>1988</v>
          </cell>
          <cell r="F5">
            <v>799</v>
          </cell>
          <cell r="G5" t="str">
            <v>Красноярск </v>
          </cell>
          <cell r="H5" t="str">
            <v>Анисимов А.М.</v>
          </cell>
        </row>
        <row r="6">
          <cell r="A6">
            <v>2</v>
          </cell>
          <cell r="B6">
            <v>2</v>
          </cell>
          <cell r="C6" t="str">
            <v>Апагуни </v>
          </cell>
          <cell r="D6" t="str">
            <v>Эдуард </v>
          </cell>
          <cell r="E6" t="str">
            <v>1988</v>
          </cell>
          <cell r="F6">
            <v>1015</v>
          </cell>
          <cell r="G6" t="str">
            <v>Сочи </v>
          </cell>
          <cell r="H6" t="str">
            <v>Апагуни </v>
          </cell>
        </row>
        <row r="7">
          <cell r="A7">
            <v>3</v>
          </cell>
          <cell r="B7">
            <v>3</v>
          </cell>
          <cell r="C7" t="str">
            <v>Афанасьев </v>
          </cell>
          <cell r="D7" t="str">
            <v>Максим</v>
          </cell>
          <cell r="E7" t="str">
            <v>1989</v>
          </cell>
          <cell r="F7">
            <v>704</v>
          </cell>
          <cell r="G7" t="str">
            <v>Волжский</v>
          </cell>
          <cell r="H7" t="str">
            <v>Нагибеков Х.О. </v>
          </cell>
        </row>
        <row r="8">
          <cell r="A8">
            <v>4</v>
          </cell>
          <cell r="B8">
            <v>4</v>
          </cell>
          <cell r="C8" t="str">
            <v>Байрамов </v>
          </cell>
          <cell r="D8" t="str">
            <v>Ростислав </v>
          </cell>
          <cell r="E8" t="str">
            <v>1989</v>
          </cell>
          <cell r="F8">
            <v>668</v>
          </cell>
          <cell r="G8" t="str">
            <v>Екатеринбург </v>
          </cell>
          <cell r="H8" t="str">
            <v>Каменев А.Ю., Малышкин В.В. </v>
          </cell>
        </row>
        <row r="9">
          <cell r="A9">
            <v>5</v>
          </cell>
          <cell r="B9">
            <v>5</v>
          </cell>
          <cell r="C9" t="str">
            <v>Бардин </v>
          </cell>
          <cell r="D9" t="str">
            <v>Илья </v>
          </cell>
          <cell r="E9" t="str">
            <v>1989</v>
          </cell>
          <cell r="F9">
            <v>836</v>
          </cell>
          <cell r="G9" t="str">
            <v>Рыбинск </v>
          </cell>
          <cell r="H9" t="str">
            <v>Боркова И.Ю., Веселов Е.А.</v>
          </cell>
        </row>
        <row r="10">
          <cell r="A10">
            <v>6</v>
          </cell>
          <cell r="B10">
            <v>6</v>
          </cell>
          <cell r="C10" t="str">
            <v>Большов </v>
          </cell>
          <cell r="D10" t="str">
            <v>Алексей</v>
          </cell>
          <cell r="E10" t="str">
            <v>1990</v>
          </cell>
          <cell r="F10">
            <v>799</v>
          </cell>
          <cell r="G10" t="str">
            <v>Н.Новгород</v>
          </cell>
          <cell r="H10" t="str">
            <v>Ендолов В.Н.</v>
          </cell>
        </row>
        <row r="11">
          <cell r="A11">
            <v>7</v>
          </cell>
          <cell r="B11">
            <v>7</v>
          </cell>
          <cell r="C11" t="str">
            <v>Боровик </v>
          </cell>
          <cell r="D11" t="str">
            <v>Александр </v>
          </cell>
          <cell r="E11" t="str">
            <v>1990</v>
          </cell>
          <cell r="F11">
            <v>814</v>
          </cell>
          <cell r="G11" t="str">
            <v>Славянск </v>
          </cell>
          <cell r="H11" t="str">
            <v>Боровик В.</v>
          </cell>
        </row>
        <row r="12">
          <cell r="A12">
            <v>8</v>
          </cell>
          <cell r="B12">
            <v>8</v>
          </cell>
          <cell r="C12" t="str">
            <v>Боронин </v>
          </cell>
          <cell r="D12" t="str">
            <v>Сергей </v>
          </cell>
          <cell r="E12" t="str">
            <v>1987</v>
          </cell>
          <cell r="F12">
            <v>932</v>
          </cell>
          <cell r="G12" t="str">
            <v>Москва </v>
          </cell>
          <cell r="H12" t="str">
            <v>Гришаков В.А. </v>
          </cell>
        </row>
        <row r="13">
          <cell r="A13">
            <v>9</v>
          </cell>
          <cell r="B13">
            <v>9</v>
          </cell>
          <cell r="C13" t="str">
            <v>Бочков </v>
          </cell>
          <cell r="D13" t="str">
            <v>Денис </v>
          </cell>
          <cell r="E13" t="str">
            <v>1988</v>
          </cell>
          <cell r="F13">
            <v>940</v>
          </cell>
          <cell r="G13" t="str">
            <v>Рыбинск </v>
          </cell>
          <cell r="H13" t="str">
            <v>Боркова И.Ю. </v>
          </cell>
        </row>
        <row r="14">
          <cell r="A14">
            <v>10</v>
          </cell>
          <cell r="B14">
            <v>10</v>
          </cell>
          <cell r="C14" t="str">
            <v>Букин </v>
          </cell>
          <cell r="D14" t="str">
            <v>Андрей </v>
          </cell>
          <cell r="E14" t="str">
            <v>1989</v>
          </cell>
          <cell r="F14">
            <v>1007</v>
          </cell>
          <cell r="G14" t="str">
            <v>Челябинск </v>
          </cell>
          <cell r="H14" t="str">
            <v>Голышев В.В., Тарасова Н.Г. </v>
          </cell>
        </row>
        <row r="15">
          <cell r="A15">
            <v>11</v>
          </cell>
          <cell r="B15">
            <v>11</v>
          </cell>
          <cell r="C15" t="str">
            <v>Бухряков </v>
          </cell>
          <cell r="D15" t="str">
            <v>Михаил</v>
          </cell>
          <cell r="E15" t="str">
            <v>1988</v>
          </cell>
          <cell r="F15">
            <v>694</v>
          </cell>
          <cell r="G15" t="str">
            <v>Челябинск</v>
          </cell>
          <cell r="H15" t="str">
            <v>Буханов М.В., Тарасов Н.Г. </v>
          </cell>
        </row>
        <row r="16">
          <cell r="A16">
            <v>12</v>
          </cell>
          <cell r="B16">
            <v>12</v>
          </cell>
          <cell r="C16" t="str">
            <v>Валеев </v>
          </cell>
          <cell r="D16" t="str">
            <v>Марсель</v>
          </cell>
          <cell r="E16">
            <v>1990</v>
          </cell>
          <cell r="F16">
            <v>707</v>
          </cell>
          <cell r="G16" t="str">
            <v>Казань</v>
          </cell>
          <cell r="H16" t="str">
            <v>Степанов Р.В.</v>
          </cell>
        </row>
        <row r="17">
          <cell r="A17">
            <v>13</v>
          </cell>
          <cell r="B17">
            <v>13</v>
          </cell>
          <cell r="C17" t="str">
            <v>Вахрамеев </v>
          </cell>
          <cell r="D17" t="str">
            <v>Александр </v>
          </cell>
          <cell r="E17" t="str">
            <v>1988</v>
          </cell>
          <cell r="F17">
            <v>985</v>
          </cell>
          <cell r="G17" t="str">
            <v>Рыбинск </v>
          </cell>
          <cell r="H17" t="str">
            <v>Боркова И.Ю., Веселов Е.А.</v>
          </cell>
        </row>
        <row r="18">
          <cell r="A18">
            <v>14</v>
          </cell>
          <cell r="B18">
            <v>14</v>
          </cell>
          <cell r="C18" t="str">
            <v>Георгиев </v>
          </cell>
          <cell r="D18" t="str">
            <v>Александр </v>
          </cell>
          <cell r="E18" t="str">
            <v>1989</v>
          </cell>
          <cell r="F18">
            <v>881</v>
          </cell>
          <cell r="G18" t="str">
            <v>Новокузнецк </v>
          </cell>
          <cell r="H18" t="str">
            <v>Постников И.А. </v>
          </cell>
        </row>
        <row r="19">
          <cell r="A19">
            <v>15</v>
          </cell>
          <cell r="B19">
            <v>15</v>
          </cell>
          <cell r="C19" t="str">
            <v>Гончаров </v>
          </cell>
          <cell r="D19" t="str">
            <v>Арсений </v>
          </cell>
          <cell r="E19" t="str">
            <v>1990</v>
          </cell>
          <cell r="F19">
            <v>722</v>
          </cell>
          <cell r="G19" t="str">
            <v>Н.Новгород</v>
          </cell>
          <cell r="H19" t="str">
            <v>Брусин С.Б. </v>
          </cell>
        </row>
        <row r="20">
          <cell r="A20">
            <v>16</v>
          </cell>
          <cell r="B20">
            <v>16</v>
          </cell>
          <cell r="C20" t="str">
            <v>Горбунов </v>
          </cell>
          <cell r="D20" t="str">
            <v>Владислав</v>
          </cell>
          <cell r="E20" t="str">
            <v>1988</v>
          </cell>
          <cell r="F20">
            <v>742</v>
          </cell>
          <cell r="G20" t="str">
            <v>Самара</v>
          </cell>
          <cell r="H20" t="str">
            <v>Павленко В.П. </v>
          </cell>
        </row>
        <row r="21">
          <cell r="A21">
            <v>17</v>
          </cell>
          <cell r="B21">
            <v>17</v>
          </cell>
          <cell r="C21" t="str">
            <v>Елистратов </v>
          </cell>
          <cell r="D21" t="str">
            <v>Игорь </v>
          </cell>
          <cell r="E21" t="str">
            <v>1989</v>
          </cell>
          <cell r="F21">
            <v>869</v>
          </cell>
          <cell r="G21" t="str">
            <v>Подольск </v>
          </cell>
          <cell r="H21" t="str">
            <v>Сазонов И.А. </v>
          </cell>
        </row>
        <row r="22">
          <cell r="A22">
            <v>18</v>
          </cell>
          <cell r="B22">
            <v>18</v>
          </cell>
          <cell r="C22" t="str">
            <v>Жидков </v>
          </cell>
          <cell r="D22" t="str">
            <v>Илья </v>
          </cell>
          <cell r="E22" t="str">
            <v>1991</v>
          </cell>
          <cell r="F22">
            <v>720</v>
          </cell>
          <cell r="G22" t="str">
            <v>Шахты </v>
          </cell>
          <cell r="H22" t="str">
            <v>Жидков В.А. </v>
          </cell>
        </row>
        <row r="23">
          <cell r="A23">
            <v>19</v>
          </cell>
          <cell r="B23">
            <v>19</v>
          </cell>
          <cell r="C23" t="str">
            <v>Знаменский </v>
          </cell>
          <cell r="D23" t="str">
            <v>Дмитрий </v>
          </cell>
          <cell r="E23" t="str">
            <v>1987</v>
          </cell>
          <cell r="F23">
            <v>776</v>
          </cell>
          <cell r="G23" t="str">
            <v>С.-Петербург </v>
          </cell>
          <cell r="H23" t="str">
            <v>Бриль В.Б. </v>
          </cell>
        </row>
        <row r="24">
          <cell r="A24">
            <v>20</v>
          </cell>
          <cell r="B24">
            <v>20</v>
          </cell>
          <cell r="C24" t="str">
            <v>Зоненко </v>
          </cell>
          <cell r="D24" t="str">
            <v>Валерий </v>
          </cell>
          <cell r="E24" t="str">
            <v>1989</v>
          </cell>
          <cell r="F24">
            <v>779</v>
          </cell>
          <cell r="G24" t="str">
            <v>Москва </v>
          </cell>
          <cell r="H24" t="str">
            <v>Эдель Е.О. </v>
          </cell>
        </row>
        <row r="25">
          <cell r="A25">
            <v>21</v>
          </cell>
          <cell r="B25">
            <v>21</v>
          </cell>
          <cell r="C25" t="str">
            <v>Капустин </v>
          </cell>
          <cell r="D25" t="str">
            <v>Евгений</v>
          </cell>
          <cell r="E25" t="str">
            <v>1988</v>
          </cell>
          <cell r="F25">
            <v>747</v>
          </cell>
          <cell r="G25" t="str">
            <v>Невинномыск</v>
          </cell>
          <cell r="H25" t="str">
            <v>Скалихин В.А.</v>
          </cell>
        </row>
        <row r="26">
          <cell r="A26">
            <v>22</v>
          </cell>
          <cell r="B26">
            <v>22</v>
          </cell>
          <cell r="C26" t="str">
            <v>Комов </v>
          </cell>
          <cell r="D26" t="str">
            <v>Александр </v>
          </cell>
          <cell r="E26" t="str">
            <v>1988</v>
          </cell>
          <cell r="F26">
            <v>861</v>
          </cell>
          <cell r="G26" t="str">
            <v>С.-Петербург </v>
          </cell>
          <cell r="H26" t="str">
            <v>Семенова С.Д. </v>
          </cell>
        </row>
        <row r="27">
          <cell r="A27">
            <v>23</v>
          </cell>
          <cell r="B27">
            <v>23</v>
          </cell>
          <cell r="C27" t="str">
            <v>Коротков </v>
          </cell>
          <cell r="D27" t="str">
            <v>Александр </v>
          </cell>
          <cell r="E27" t="str">
            <v>1989</v>
          </cell>
          <cell r="F27">
            <v>734</v>
          </cell>
          <cell r="G27" t="str">
            <v>Ярославль </v>
          </cell>
          <cell r="H27" t="str">
            <v>Авдеева С.Н. </v>
          </cell>
        </row>
        <row r="28">
          <cell r="A28">
            <v>24</v>
          </cell>
          <cell r="B28">
            <v>24</v>
          </cell>
          <cell r="C28" t="str">
            <v>Краев </v>
          </cell>
          <cell r="D28" t="str">
            <v>Андрей</v>
          </cell>
          <cell r="E28" t="str">
            <v>1988</v>
          </cell>
          <cell r="F28">
            <v>945</v>
          </cell>
          <cell r="G28" t="str">
            <v>Н.Новгород</v>
          </cell>
          <cell r="H28" t="str">
            <v>Ендолов В.Н.</v>
          </cell>
        </row>
        <row r="29">
          <cell r="A29">
            <v>25</v>
          </cell>
          <cell r="B29">
            <v>25</v>
          </cell>
          <cell r="C29" t="str">
            <v>Кривошеев  </v>
          </cell>
          <cell r="D29" t="str">
            <v>Вячеслав</v>
          </cell>
          <cell r="E29" t="str">
            <v>1987</v>
          </cell>
          <cell r="F29">
            <v>1142</v>
          </cell>
          <cell r="G29" t="str">
            <v>Челябинск </v>
          </cell>
          <cell r="H29" t="str">
            <v>Голышев В.В. </v>
          </cell>
        </row>
        <row r="30">
          <cell r="A30">
            <v>26</v>
          </cell>
          <cell r="B30">
            <v>26</v>
          </cell>
          <cell r="C30" t="str">
            <v>Кротов</v>
          </cell>
          <cell r="D30" t="str">
            <v> Станислав</v>
          </cell>
          <cell r="E30" t="str">
            <v>1988</v>
          </cell>
          <cell r="F30">
            <v>640</v>
          </cell>
          <cell r="G30" t="str">
            <v>Иркутск</v>
          </cell>
          <cell r="H30" t="str">
            <v>Старчак А.Г.</v>
          </cell>
        </row>
        <row r="31">
          <cell r="A31">
            <v>27</v>
          </cell>
          <cell r="B31">
            <v>27</v>
          </cell>
          <cell r="C31" t="str">
            <v>Кузнецов </v>
          </cell>
          <cell r="D31" t="str">
            <v>Никита </v>
          </cell>
          <cell r="E31" t="str">
            <v>1987</v>
          </cell>
          <cell r="F31">
            <v>829</v>
          </cell>
          <cell r="G31" t="str">
            <v>Волжский </v>
          </cell>
          <cell r="H31" t="str">
            <v>Нагибеков Х.О. </v>
          </cell>
        </row>
        <row r="32">
          <cell r="A32">
            <v>28</v>
          </cell>
          <cell r="B32">
            <v>28</v>
          </cell>
          <cell r="C32" t="str">
            <v>Кузнецов </v>
          </cell>
          <cell r="D32" t="str">
            <v>Сергей </v>
          </cell>
          <cell r="E32" t="str">
            <v>1988</v>
          </cell>
          <cell r="F32">
            <v>610</v>
          </cell>
          <cell r="G32" t="str">
            <v>Медвежьегорск </v>
          </cell>
          <cell r="H32" t="str">
            <v>Чайников Н.Э.</v>
          </cell>
        </row>
        <row r="33">
          <cell r="A33">
            <v>29</v>
          </cell>
          <cell r="B33">
            <v>29</v>
          </cell>
          <cell r="C33" t="str">
            <v>Купряков </v>
          </cell>
          <cell r="D33" t="str">
            <v>Евгений </v>
          </cell>
          <cell r="E33" t="str">
            <v>1988</v>
          </cell>
          <cell r="F33">
            <v>910</v>
          </cell>
          <cell r="G33" t="str">
            <v>Москва </v>
          </cell>
          <cell r="H33" t="str">
            <v>Шевченко </v>
          </cell>
        </row>
        <row r="34">
          <cell r="A34">
            <v>30</v>
          </cell>
          <cell r="B34">
            <v>30</v>
          </cell>
          <cell r="C34" t="str">
            <v>Лапшин </v>
          </cell>
          <cell r="D34" t="str">
            <v>Андрей</v>
          </cell>
          <cell r="E34" t="str">
            <v>1987</v>
          </cell>
          <cell r="F34">
            <v>730</v>
          </cell>
          <cell r="G34" t="str">
            <v>Н.Новгород</v>
          </cell>
          <cell r="H34" t="str">
            <v>Брусин С.Б. </v>
          </cell>
        </row>
        <row r="35">
          <cell r="A35">
            <v>31</v>
          </cell>
          <cell r="B35">
            <v>31</v>
          </cell>
          <cell r="C35" t="str">
            <v>Ларин </v>
          </cell>
          <cell r="D35" t="str">
            <v>Максим</v>
          </cell>
          <cell r="E35" t="str">
            <v>1988</v>
          </cell>
          <cell r="F35">
            <v>685</v>
          </cell>
          <cell r="G35" t="str">
            <v>Самара</v>
          </cell>
          <cell r="H35" t="str">
            <v>Павленко В.П. </v>
          </cell>
        </row>
        <row r="36">
          <cell r="A36">
            <v>32</v>
          </cell>
          <cell r="B36">
            <v>32</v>
          </cell>
          <cell r="C36" t="str">
            <v>Лисович </v>
          </cell>
          <cell r="D36" t="str">
            <v>Олег</v>
          </cell>
          <cell r="E36" t="str">
            <v>1988</v>
          </cell>
          <cell r="F36">
            <v>0</v>
          </cell>
          <cell r="G36" t="str">
            <v>Респ. Коми </v>
          </cell>
          <cell r="H36" t="str">
            <v>Костева З.П. </v>
          </cell>
        </row>
        <row r="37">
          <cell r="A37">
            <v>33</v>
          </cell>
          <cell r="B37">
            <v>33</v>
          </cell>
          <cell r="C37" t="str">
            <v>Малин </v>
          </cell>
          <cell r="D37" t="str">
            <v>Иван </v>
          </cell>
          <cell r="E37" t="str">
            <v>1987</v>
          </cell>
          <cell r="F37">
            <v>837</v>
          </cell>
          <cell r="G37" t="str">
            <v>Москва </v>
          </cell>
          <cell r="H37" t="str">
            <v>Спиридоновы </v>
          </cell>
        </row>
        <row r="38">
          <cell r="A38">
            <v>34</v>
          </cell>
          <cell r="B38">
            <v>34</v>
          </cell>
          <cell r="C38" t="str">
            <v>Маслеев </v>
          </cell>
          <cell r="D38" t="str">
            <v>Евгений </v>
          </cell>
          <cell r="E38" t="str">
            <v>1987</v>
          </cell>
          <cell r="F38">
            <v>889</v>
          </cell>
          <cell r="G38" t="str">
            <v>Москва </v>
          </cell>
          <cell r="H38" t="str">
            <v>Воробьев В.А., Спиридоновы </v>
          </cell>
        </row>
        <row r="39">
          <cell r="A39">
            <v>35</v>
          </cell>
          <cell r="B39">
            <v>35</v>
          </cell>
          <cell r="C39" t="str">
            <v>Мерзликин </v>
          </cell>
          <cell r="D39" t="str">
            <v>Дмитрий </v>
          </cell>
          <cell r="E39" t="str">
            <v>1987</v>
          </cell>
          <cell r="F39">
            <v>756</v>
          </cell>
          <cell r="G39" t="str">
            <v>Москва </v>
          </cell>
          <cell r="H39" t="str">
            <v>Эдель Е.О. </v>
          </cell>
        </row>
        <row r="40">
          <cell r="A40">
            <v>36</v>
          </cell>
          <cell r="B40">
            <v>36</v>
          </cell>
          <cell r="C40" t="str">
            <v>Минин </v>
          </cell>
          <cell r="D40" t="str">
            <v>Валентин </v>
          </cell>
          <cell r="E40" t="str">
            <v>1987</v>
          </cell>
          <cell r="F40">
            <v>739</v>
          </cell>
          <cell r="G40" t="str">
            <v>С.-Петербург </v>
          </cell>
          <cell r="H40" t="str">
            <v>Шесюк В.Д. </v>
          </cell>
        </row>
        <row r="41">
          <cell r="A41">
            <v>37</v>
          </cell>
          <cell r="B41">
            <v>37</v>
          </cell>
          <cell r="C41" t="str">
            <v>Мурзин </v>
          </cell>
          <cell r="D41" t="str">
            <v>Виталий </v>
          </cell>
          <cell r="E41" t="str">
            <v>1989</v>
          </cell>
          <cell r="F41">
            <v>889</v>
          </cell>
          <cell r="G41" t="str">
            <v>Чебоксары </v>
          </cell>
          <cell r="H41" t="str">
            <v>Леонтьев Е.М.</v>
          </cell>
        </row>
        <row r="42">
          <cell r="A42">
            <v>38</v>
          </cell>
          <cell r="B42">
            <v>38</v>
          </cell>
          <cell r="C42" t="str">
            <v>Мутыгуллин </v>
          </cell>
          <cell r="D42" t="str">
            <v>Рамиль </v>
          </cell>
          <cell r="E42" t="str">
            <v>1988</v>
          </cell>
          <cell r="F42">
            <v>977</v>
          </cell>
          <cell r="G42" t="str">
            <v>Чебоксары </v>
          </cell>
          <cell r="H42" t="str">
            <v>Леонтьев Е.М., Алексеев А.М.</v>
          </cell>
        </row>
        <row r="43">
          <cell r="A43">
            <v>39</v>
          </cell>
          <cell r="B43">
            <v>39</v>
          </cell>
          <cell r="C43" t="str">
            <v>Недбаев </v>
          </cell>
          <cell r="D43" t="str">
            <v>Антон </v>
          </cell>
          <cell r="E43" t="str">
            <v>1987</v>
          </cell>
          <cell r="F43">
            <v>790</v>
          </cell>
          <cell r="G43" t="str">
            <v>Абакан </v>
          </cell>
          <cell r="H43" t="str">
            <v>Чекурин С.Н. </v>
          </cell>
        </row>
        <row r="44">
          <cell r="A44">
            <v>40</v>
          </cell>
          <cell r="B44">
            <v>40</v>
          </cell>
          <cell r="C44" t="str">
            <v>Нестрогаев </v>
          </cell>
          <cell r="D44" t="str">
            <v>Сергей </v>
          </cell>
          <cell r="E44" t="str">
            <v>1987</v>
          </cell>
          <cell r="F44">
            <v>785</v>
          </cell>
          <cell r="G44" t="str">
            <v>С.-Петербург </v>
          </cell>
          <cell r="H44" t="str">
            <v>Эльберт А.М. </v>
          </cell>
        </row>
        <row r="45">
          <cell r="A45">
            <v>41</v>
          </cell>
          <cell r="B45">
            <v>41</v>
          </cell>
          <cell r="C45" t="str">
            <v>Никишов </v>
          </cell>
          <cell r="D45" t="str">
            <v>Константин</v>
          </cell>
          <cell r="E45" t="str">
            <v>1989</v>
          </cell>
          <cell r="F45">
            <v>757</v>
          </cell>
          <cell r="G45" t="str">
            <v>Москва </v>
          </cell>
          <cell r="H45" t="str">
            <v>Спиридоновы </v>
          </cell>
        </row>
        <row r="46">
          <cell r="A46">
            <v>42</v>
          </cell>
          <cell r="B46">
            <v>42</v>
          </cell>
          <cell r="C46" t="str">
            <v>Олонов </v>
          </cell>
          <cell r="D46" t="str">
            <v>Александр</v>
          </cell>
          <cell r="E46" t="str">
            <v>1989</v>
          </cell>
          <cell r="F46">
            <v>1035</v>
          </cell>
          <cell r="G46" t="str">
            <v>Н.Новгород</v>
          </cell>
          <cell r="H46" t="str">
            <v>Ремизов В.Н.</v>
          </cell>
        </row>
        <row r="47">
          <cell r="A47">
            <v>43</v>
          </cell>
          <cell r="B47">
            <v>43</v>
          </cell>
          <cell r="C47" t="str">
            <v>Панкратов </v>
          </cell>
          <cell r="D47" t="str">
            <v>Николай</v>
          </cell>
          <cell r="E47" t="str">
            <v>1990</v>
          </cell>
          <cell r="F47">
            <v>591</v>
          </cell>
          <cell r="G47" t="str">
            <v>С.-Петербург</v>
          </cell>
          <cell r="H47" t="str">
            <v>Семенова С.Д. </v>
          </cell>
        </row>
        <row r="48">
          <cell r="A48">
            <v>44</v>
          </cell>
          <cell r="B48">
            <v>44</v>
          </cell>
          <cell r="C48" t="str">
            <v>Постников </v>
          </cell>
          <cell r="D48" t="str">
            <v>Антон </v>
          </cell>
          <cell r="E48" t="str">
            <v>1989</v>
          </cell>
          <cell r="F48">
            <v>769</v>
          </cell>
          <cell r="G48" t="str">
            <v>Новокузнецк </v>
          </cell>
          <cell r="H48" t="str">
            <v>Постников И.А. </v>
          </cell>
        </row>
        <row r="49">
          <cell r="A49">
            <v>45</v>
          </cell>
          <cell r="B49">
            <v>45</v>
          </cell>
          <cell r="C49" t="str">
            <v>Салкин </v>
          </cell>
          <cell r="D49" t="str">
            <v>Ростислав </v>
          </cell>
          <cell r="E49" t="str">
            <v>1991</v>
          </cell>
          <cell r="F49">
            <v>540</v>
          </cell>
          <cell r="G49" t="str">
            <v>Москва </v>
          </cell>
          <cell r="H49" t="str">
            <v>Чиченев, Воробьев </v>
          </cell>
        </row>
        <row r="50">
          <cell r="A50">
            <v>46</v>
          </cell>
          <cell r="B50">
            <v>46</v>
          </cell>
          <cell r="C50" t="str">
            <v>Сергеев </v>
          </cell>
          <cell r="D50" t="str">
            <v>Виктор </v>
          </cell>
          <cell r="E50" t="str">
            <v>1989</v>
          </cell>
          <cell r="F50">
            <v>735</v>
          </cell>
          <cell r="G50" t="str">
            <v>Новочебоксарск </v>
          </cell>
          <cell r="H50" t="str">
            <v>Леонтьев Е.М.</v>
          </cell>
        </row>
        <row r="51">
          <cell r="A51">
            <v>47</v>
          </cell>
          <cell r="B51">
            <v>47</v>
          </cell>
          <cell r="C51" t="str">
            <v>Слепенков </v>
          </cell>
          <cell r="D51" t="str">
            <v>Роман</v>
          </cell>
          <cell r="E51" t="str">
            <v>1991</v>
          </cell>
          <cell r="F51">
            <v>738</v>
          </cell>
          <cell r="G51" t="str">
            <v>Самара</v>
          </cell>
          <cell r="H51" t="str">
            <v>Павленко В.П. </v>
          </cell>
        </row>
        <row r="52">
          <cell r="A52">
            <v>48</v>
          </cell>
          <cell r="B52">
            <v>48</v>
          </cell>
          <cell r="C52" t="str">
            <v>Соколов </v>
          </cell>
          <cell r="D52" t="str">
            <v>Максим </v>
          </cell>
          <cell r="E52" t="str">
            <v>1988</v>
          </cell>
          <cell r="F52">
            <v>806</v>
          </cell>
          <cell r="G52" t="str">
            <v>Москва </v>
          </cell>
          <cell r="H52" t="str">
            <v>Ступаченко Л.Н. </v>
          </cell>
        </row>
        <row r="53">
          <cell r="A53">
            <v>49</v>
          </cell>
          <cell r="B53">
            <v>49</v>
          </cell>
          <cell r="C53" t="str">
            <v>Старостин</v>
          </cell>
          <cell r="D53" t="str">
            <v> Павел </v>
          </cell>
          <cell r="E53" t="str">
            <v>1989</v>
          </cell>
          <cell r="F53">
            <v>766</v>
          </cell>
          <cell r="G53" t="str">
            <v>Екатеринбург </v>
          </cell>
          <cell r="H53" t="str">
            <v>Дзюда О.И., Малышкин В.В. </v>
          </cell>
        </row>
        <row r="54">
          <cell r="A54">
            <v>50</v>
          </cell>
          <cell r="B54">
            <v>50</v>
          </cell>
          <cell r="C54" t="str">
            <v>Тарасов </v>
          </cell>
          <cell r="D54" t="str">
            <v>Артем</v>
          </cell>
          <cell r="E54" t="str">
            <v>1989</v>
          </cell>
          <cell r="F54">
            <v>770</v>
          </cell>
          <cell r="G54" t="str">
            <v>Самара</v>
          </cell>
          <cell r="H54" t="str">
            <v>Павленко В.П. </v>
          </cell>
        </row>
        <row r="55">
          <cell r="A55">
            <v>51</v>
          </cell>
          <cell r="B55">
            <v>51</v>
          </cell>
          <cell r="C55" t="str">
            <v>Тимергазин </v>
          </cell>
          <cell r="D55" t="str">
            <v>Руслан</v>
          </cell>
          <cell r="E55" t="str">
            <v>1989</v>
          </cell>
          <cell r="F55">
            <v>656</v>
          </cell>
          <cell r="G55" t="str">
            <v>Екатеринбург </v>
          </cell>
          <cell r="H55" t="str">
            <v>Злобин С.В., Малышкин В.В. </v>
          </cell>
        </row>
        <row r="56">
          <cell r="A56">
            <v>52</v>
          </cell>
          <cell r="B56">
            <v>52</v>
          </cell>
          <cell r="C56" t="str">
            <v>Тимохов </v>
          </cell>
          <cell r="D56" t="str">
            <v>Андрей </v>
          </cell>
          <cell r="E56" t="str">
            <v>1989</v>
          </cell>
          <cell r="F56">
            <v>447</v>
          </cell>
          <cell r="G56" t="str">
            <v>Калиниград </v>
          </cell>
          <cell r="H56" t="str">
            <v>Змецкене Т.И. </v>
          </cell>
        </row>
        <row r="57">
          <cell r="A57">
            <v>53</v>
          </cell>
          <cell r="B57">
            <v>53</v>
          </cell>
          <cell r="C57" t="str">
            <v>Турубанов </v>
          </cell>
          <cell r="D57" t="str">
            <v>Арсений </v>
          </cell>
          <cell r="E57" t="str">
            <v>1987</v>
          </cell>
          <cell r="F57">
            <v>0</v>
          </cell>
          <cell r="G57" t="str">
            <v>Респ. Коми </v>
          </cell>
          <cell r="H57" t="str">
            <v>Костева З.П. </v>
          </cell>
        </row>
        <row r="58">
          <cell r="A58">
            <v>54</v>
          </cell>
          <cell r="B58">
            <v>54</v>
          </cell>
          <cell r="C58" t="str">
            <v>Уточкин  </v>
          </cell>
          <cell r="D58" t="str">
            <v>Артем</v>
          </cell>
          <cell r="E58" t="str">
            <v>1989</v>
          </cell>
          <cell r="F58">
            <v>1119</v>
          </cell>
          <cell r="G58" t="str">
            <v>Екатеринбург </v>
          </cell>
          <cell r="H58" t="str">
            <v>Уточкин А.Г., Малышкин В.В. </v>
          </cell>
        </row>
        <row r="59">
          <cell r="A59">
            <v>55</v>
          </cell>
          <cell r="B59">
            <v>55</v>
          </cell>
          <cell r="C59" t="str">
            <v>Фильчев </v>
          </cell>
          <cell r="D59" t="str">
            <v>Сергей</v>
          </cell>
          <cell r="E59" t="str">
            <v>1988</v>
          </cell>
          <cell r="F59">
            <v>660</v>
          </cell>
          <cell r="G59" t="str">
            <v>Воронеж</v>
          </cell>
          <cell r="H59" t="str">
            <v>Рымарев С., Вахнин В.А.</v>
          </cell>
        </row>
        <row r="60">
          <cell r="A60">
            <v>56</v>
          </cell>
          <cell r="B60">
            <v>56</v>
          </cell>
          <cell r="C60" t="str">
            <v>Фомин </v>
          </cell>
          <cell r="D60" t="str">
            <v>Виталий </v>
          </cell>
          <cell r="E60" t="str">
            <v>1989</v>
          </cell>
          <cell r="F60">
            <v>865</v>
          </cell>
          <cell r="G60" t="str">
            <v>Москва </v>
          </cell>
          <cell r="H60" t="str">
            <v>Спиридоновы </v>
          </cell>
        </row>
        <row r="61">
          <cell r="A61">
            <v>57</v>
          </cell>
          <cell r="B61">
            <v>57</v>
          </cell>
          <cell r="C61" t="str">
            <v>Чернов </v>
          </cell>
          <cell r="D61" t="str">
            <v>Алексей </v>
          </cell>
          <cell r="E61" t="str">
            <v>1987</v>
          </cell>
          <cell r="F61">
            <v>719</v>
          </cell>
          <cell r="G61" t="str">
            <v>Москва </v>
          </cell>
          <cell r="H61" t="str">
            <v>Шевцова, Хагоев </v>
          </cell>
        </row>
        <row r="62">
          <cell r="A62">
            <v>58</v>
          </cell>
          <cell r="B62">
            <v>58</v>
          </cell>
          <cell r="C62" t="str">
            <v>Чимбарцев </v>
          </cell>
          <cell r="D62" t="str">
            <v>Владислав </v>
          </cell>
          <cell r="E62" t="str">
            <v>1989</v>
          </cell>
          <cell r="F62">
            <v>700</v>
          </cell>
          <cell r="G62" t="str">
            <v>Екатеринбург </v>
          </cell>
          <cell r="H62" t="str">
            <v>Злобин С.В., Малышкин В.В. </v>
          </cell>
        </row>
        <row r="63">
          <cell r="A63">
            <v>59</v>
          </cell>
          <cell r="B63">
            <v>59</v>
          </cell>
          <cell r="C63" t="str">
            <v>Чубаров </v>
          </cell>
          <cell r="D63" t="str">
            <v>Дмитрий</v>
          </cell>
          <cell r="E63" t="str">
            <v>1988</v>
          </cell>
          <cell r="F63">
            <v>882</v>
          </cell>
          <cell r="G63" t="str">
            <v>Самара</v>
          </cell>
          <cell r="H63" t="str">
            <v>Павленко В.П. </v>
          </cell>
        </row>
        <row r="64">
          <cell r="A64">
            <v>60</v>
          </cell>
          <cell r="B64">
            <v>60</v>
          </cell>
          <cell r="C64" t="str">
            <v>Шибаев </v>
          </cell>
          <cell r="D64" t="str">
            <v>Александр </v>
          </cell>
          <cell r="E64" t="str">
            <v>1990</v>
          </cell>
          <cell r="F64">
            <v>994</v>
          </cell>
          <cell r="G64" t="str">
            <v>Ярославль </v>
          </cell>
          <cell r="H64" t="str">
            <v>Федосеев В.М.</v>
          </cell>
        </row>
        <row r="65">
          <cell r="A65">
            <v>61</v>
          </cell>
          <cell r="B65">
            <v>61</v>
          </cell>
          <cell r="C65" t="str">
            <v>Щербак </v>
          </cell>
          <cell r="D65" t="str">
            <v>Александр</v>
          </cell>
          <cell r="E65" t="str">
            <v>1991</v>
          </cell>
          <cell r="F65">
            <v>705</v>
          </cell>
          <cell r="G65" t="str">
            <v>Краснодар</v>
          </cell>
          <cell r="H65" t="str">
            <v>Василевский В.</v>
          </cell>
        </row>
        <row r="66">
          <cell r="A66">
            <v>62</v>
          </cell>
          <cell r="B66">
            <v>62</v>
          </cell>
          <cell r="C66" t="str">
            <v>Ягофаров </v>
          </cell>
          <cell r="D66" t="str">
            <v>Ринат</v>
          </cell>
          <cell r="E66" t="str">
            <v>1987</v>
          </cell>
          <cell r="F66">
            <v>565</v>
          </cell>
          <cell r="G66" t="str">
            <v>Волжский</v>
          </cell>
          <cell r="H66" t="str">
            <v>Нагибеков Х.О. </v>
          </cell>
        </row>
        <row r="67">
          <cell r="A67">
            <v>63</v>
          </cell>
          <cell r="B67">
            <v>63</v>
          </cell>
          <cell r="C67" t="str">
            <v>Яковлев </v>
          </cell>
          <cell r="D67" t="str">
            <v>Альберт</v>
          </cell>
          <cell r="E67" t="str">
            <v>1988</v>
          </cell>
          <cell r="F67">
            <v>596</v>
          </cell>
          <cell r="G67" t="str">
            <v>Казань</v>
          </cell>
          <cell r="H67" t="str">
            <v>Степанов Р.В.</v>
          </cell>
        </row>
        <row r="68">
          <cell r="A68">
            <v>64</v>
          </cell>
          <cell r="B68">
            <v>64</v>
          </cell>
          <cell r="C68" t="str">
            <v>Ястребцев </v>
          </cell>
          <cell r="D68" t="str">
            <v>Дмитрий</v>
          </cell>
          <cell r="E68" t="str">
            <v>1988</v>
          </cell>
          <cell r="F68">
            <v>831</v>
          </cell>
          <cell r="G68" t="str">
            <v>Н.Новгород</v>
          </cell>
          <cell r="H68" t="str">
            <v>Марусич К.А.</v>
          </cell>
        </row>
        <row r="69">
          <cell r="A69">
            <v>65</v>
          </cell>
          <cell r="B69">
            <v>65</v>
          </cell>
          <cell r="C69" t="str">
            <v>Аймалетдинова </v>
          </cell>
          <cell r="E69" t="str">
            <v>1988</v>
          </cell>
          <cell r="F69">
            <v>755</v>
          </cell>
          <cell r="G69" t="str">
            <v>Москва </v>
          </cell>
          <cell r="H69" t="str">
            <v>Шипова Н.Г. </v>
          </cell>
        </row>
        <row r="70">
          <cell r="A70">
            <v>66</v>
          </cell>
          <cell r="B70">
            <v>66</v>
          </cell>
          <cell r="C70" t="str">
            <v>Архипова </v>
          </cell>
          <cell r="E70" t="str">
            <v>1988</v>
          </cell>
          <cell r="F70">
            <v>720</v>
          </cell>
          <cell r="G70" t="str">
            <v>Москва </v>
          </cell>
          <cell r="H70" t="str">
            <v>Шевченко </v>
          </cell>
        </row>
        <row r="71">
          <cell r="A71">
            <v>67</v>
          </cell>
          <cell r="B71">
            <v>67</v>
          </cell>
          <cell r="C71" t="str">
            <v>Баранова</v>
          </cell>
          <cell r="E71" t="str">
            <v>1990</v>
          </cell>
          <cell r="F71">
            <v>843</v>
          </cell>
          <cell r="G71" t="str">
            <v>Абакан </v>
          </cell>
          <cell r="H71" t="str">
            <v>Домненко И.В. </v>
          </cell>
        </row>
        <row r="72">
          <cell r="A72">
            <v>68</v>
          </cell>
          <cell r="B72">
            <v>68</v>
          </cell>
          <cell r="C72" t="str">
            <v>Беляева </v>
          </cell>
          <cell r="E72" t="str">
            <v>1987</v>
          </cell>
          <cell r="F72">
            <v>643</v>
          </cell>
          <cell r="G72" t="str">
            <v>Пермь</v>
          </cell>
          <cell r="H72" t="str">
            <v>Подъяпольский Н.П. </v>
          </cell>
        </row>
        <row r="73">
          <cell r="A73">
            <v>69</v>
          </cell>
          <cell r="B73">
            <v>69</v>
          </cell>
          <cell r="C73" t="str">
            <v>Битюцкая </v>
          </cell>
          <cell r="E73" t="str">
            <v>1987</v>
          </cell>
          <cell r="F73">
            <v>897</v>
          </cell>
          <cell r="G73" t="str">
            <v>Нальчик</v>
          </cell>
          <cell r="H73" t="str">
            <v>Климов А.М.</v>
          </cell>
        </row>
        <row r="74">
          <cell r="A74">
            <v>70</v>
          </cell>
          <cell r="B74">
            <v>70</v>
          </cell>
          <cell r="C74" t="str">
            <v>Богослова </v>
          </cell>
          <cell r="E74" t="str">
            <v>1987</v>
          </cell>
          <cell r="F74">
            <v>745</v>
          </cell>
          <cell r="G74" t="str">
            <v>Славянск</v>
          </cell>
          <cell r="H74" t="str">
            <v>Крылова И.М.</v>
          </cell>
        </row>
        <row r="75">
          <cell r="A75">
            <v>71</v>
          </cell>
          <cell r="B75">
            <v>71</v>
          </cell>
          <cell r="C75" t="str">
            <v>Болотова </v>
          </cell>
          <cell r="E75" t="str">
            <v>1989</v>
          </cell>
          <cell r="F75">
            <v>726</v>
          </cell>
          <cell r="G75" t="str">
            <v>Жуковский</v>
          </cell>
          <cell r="H75" t="str">
            <v>Газарьян Ю.С. </v>
          </cell>
        </row>
        <row r="76">
          <cell r="A76">
            <v>72</v>
          </cell>
          <cell r="B76">
            <v>72</v>
          </cell>
          <cell r="C76" t="str">
            <v>Борисова </v>
          </cell>
          <cell r="E76" t="str">
            <v>1989</v>
          </cell>
          <cell r="F76">
            <v>442</v>
          </cell>
          <cell r="G76" t="str">
            <v>Ядрин </v>
          </cell>
          <cell r="H76" t="str">
            <v>Борисов А.В., Щепетов В.Н. </v>
          </cell>
        </row>
        <row r="77">
          <cell r="A77">
            <v>73</v>
          </cell>
          <cell r="B77">
            <v>73</v>
          </cell>
          <cell r="C77" t="str">
            <v>Бурова </v>
          </cell>
          <cell r="E77" t="str">
            <v>1988</v>
          </cell>
          <cell r="F77">
            <v>711</v>
          </cell>
          <cell r="G77" t="str">
            <v>Москва </v>
          </cell>
          <cell r="H77" t="str">
            <v>Симонова, Шахова </v>
          </cell>
        </row>
        <row r="78">
          <cell r="A78">
            <v>74</v>
          </cell>
          <cell r="B78">
            <v>74</v>
          </cell>
          <cell r="C78" t="str">
            <v>Бурова </v>
          </cell>
          <cell r="E78" t="str">
            <v>1988</v>
          </cell>
          <cell r="F78">
            <v>621</v>
          </cell>
          <cell r="G78" t="str">
            <v>Казань</v>
          </cell>
          <cell r="H78" t="str">
            <v>Степанов Р.В. </v>
          </cell>
        </row>
        <row r="79">
          <cell r="A79">
            <v>75</v>
          </cell>
          <cell r="B79">
            <v>75</v>
          </cell>
          <cell r="C79" t="str">
            <v>Быкова </v>
          </cell>
          <cell r="E79" t="str">
            <v>1987</v>
          </cell>
          <cell r="F79">
            <v>1022</v>
          </cell>
          <cell r="G79" t="str">
            <v>С.-Петербург </v>
          </cell>
          <cell r="H79" t="str">
            <v>Семенова С.Д. </v>
          </cell>
        </row>
        <row r="80">
          <cell r="A80">
            <v>76</v>
          </cell>
          <cell r="B80">
            <v>76</v>
          </cell>
          <cell r="C80" t="str">
            <v>Васильева </v>
          </cell>
          <cell r="E80" t="str">
            <v>1991</v>
          </cell>
          <cell r="F80">
            <v>589</v>
          </cell>
          <cell r="G80" t="str">
            <v>Пермь</v>
          </cell>
          <cell r="H80" t="str">
            <v>Васькин И.Л. </v>
          </cell>
        </row>
        <row r="81">
          <cell r="A81">
            <v>77</v>
          </cell>
          <cell r="B81">
            <v>77</v>
          </cell>
          <cell r="C81" t="str">
            <v>Власова </v>
          </cell>
          <cell r="E81" t="str">
            <v>1990</v>
          </cell>
          <cell r="F81">
            <v>855</v>
          </cell>
          <cell r="G81" t="str">
            <v>Екатеринбург </v>
          </cell>
          <cell r="H81" t="str">
            <v>Баратов Р.М., Малышкина В. </v>
          </cell>
        </row>
        <row r="82">
          <cell r="A82">
            <v>78</v>
          </cell>
          <cell r="B82">
            <v>78</v>
          </cell>
          <cell r="C82" t="str">
            <v>Воденникова </v>
          </cell>
          <cell r="E82" t="str">
            <v>1989</v>
          </cell>
          <cell r="F82">
            <v>849</v>
          </cell>
          <cell r="G82" t="str">
            <v>Курган </v>
          </cell>
          <cell r="H82" t="str">
            <v>Овчинникова Н.А., Кухмакова В.В.</v>
          </cell>
        </row>
        <row r="83">
          <cell r="A83">
            <v>79</v>
          </cell>
          <cell r="B83">
            <v>79</v>
          </cell>
          <cell r="C83" t="str">
            <v>Воробьева </v>
          </cell>
          <cell r="E83" t="str">
            <v>1989</v>
          </cell>
          <cell r="F83">
            <v>831</v>
          </cell>
          <cell r="G83" t="str">
            <v>Екатеринбург </v>
          </cell>
          <cell r="H83" t="str">
            <v>Дзуда О.И., Малышкин В.В. </v>
          </cell>
        </row>
        <row r="84">
          <cell r="A84">
            <v>80</v>
          </cell>
          <cell r="B84">
            <v>80</v>
          </cell>
          <cell r="C84" t="str">
            <v>Григорьева </v>
          </cell>
          <cell r="E84" t="str">
            <v>1992</v>
          </cell>
          <cell r="F84">
            <v>558</v>
          </cell>
          <cell r="G84" t="str">
            <v>Петрозаводск </v>
          </cell>
          <cell r="H84" t="str">
            <v>Шарова М.М. </v>
          </cell>
        </row>
        <row r="85">
          <cell r="A85">
            <v>81</v>
          </cell>
          <cell r="B85">
            <v>81</v>
          </cell>
          <cell r="C85" t="str">
            <v>Грязнова </v>
          </cell>
          <cell r="E85" t="str">
            <v>1989</v>
          </cell>
          <cell r="F85">
            <v>862</v>
          </cell>
          <cell r="G85" t="str">
            <v>Москва </v>
          </cell>
          <cell r="H85" t="str">
            <v>Лошкарева Н.Г. </v>
          </cell>
        </row>
        <row r="86">
          <cell r="A86">
            <v>82</v>
          </cell>
          <cell r="B86">
            <v>82</v>
          </cell>
          <cell r="C86" t="str">
            <v>Дударева </v>
          </cell>
          <cell r="E86" t="str">
            <v>1991</v>
          </cell>
          <cell r="F86">
            <v>531</v>
          </cell>
          <cell r="G86" t="str">
            <v>Владивосток </v>
          </cell>
          <cell r="H86" t="str">
            <v>Мугурдумов Г.М. </v>
          </cell>
        </row>
        <row r="87">
          <cell r="A87">
            <v>83</v>
          </cell>
          <cell r="B87">
            <v>83</v>
          </cell>
          <cell r="C87" t="str">
            <v>Емельянова </v>
          </cell>
          <cell r="E87" t="str">
            <v>1989</v>
          </cell>
          <cell r="F87">
            <v>647</v>
          </cell>
          <cell r="G87" t="str">
            <v>Самара </v>
          </cell>
          <cell r="H87" t="str">
            <v>Храмкова Н.А. </v>
          </cell>
        </row>
        <row r="88">
          <cell r="A88">
            <v>84</v>
          </cell>
          <cell r="B88">
            <v>84</v>
          </cell>
          <cell r="C88" t="str">
            <v>Ершова </v>
          </cell>
          <cell r="E88" t="str">
            <v>1988</v>
          </cell>
          <cell r="F88">
            <v>669</v>
          </cell>
          <cell r="G88" t="str">
            <v>С.-Петербург </v>
          </cell>
          <cell r="H88" t="str">
            <v>Семенова С.Д. </v>
          </cell>
        </row>
        <row r="89">
          <cell r="A89">
            <v>85</v>
          </cell>
          <cell r="B89">
            <v>85</v>
          </cell>
          <cell r="C89" t="str">
            <v>Зеленова </v>
          </cell>
          <cell r="D89" t="str">
            <v>Мария</v>
          </cell>
          <cell r="E89" t="str">
            <v>1987</v>
          </cell>
          <cell r="F89">
            <v>1158</v>
          </cell>
          <cell r="G89" t="str">
            <v>Н.Новгород</v>
          </cell>
          <cell r="H89" t="str">
            <v>Ендолов В.Н.</v>
          </cell>
        </row>
        <row r="90">
          <cell r="A90">
            <v>86</v>
          </cell>
          <cell r="B90">
            <v>86</v>
          </cell>
          <cell r="C90" t="str">
            <v>Иванова </v>
          </cell>
          <cell r="E90" t="str">
            <v>1987</v>
          </cell>
          <cell r="F90">
            <v>879</v>
          </cell>
          <cell r="G90" t="str">
            <v>С.-Петербург </v>
          </cell>
          <cell r="H90" t="str">
            <v>Семенова С.Д. </v>
          </cell>
        </row>
        <row r="91">
          <cell r="A91">
            <v>87</v>
          </cell>
          <cell r="B91">
            <v>87</v>
          </cell>
          <cell r="C91" t="str">
            <v>Исаева </v>
          </cell>
          <cell r="E91" t="str">
            <v>1988</v>
          </cell>
          <cell r="F91">
            <v>757</v>
          </cell>
          <cell r="G91" t="str">
            <v>С.-Петербург </v>
          </cell>
          <cell r="H91" t="str">
            <v>Семенова С.Д. </v>
          </cell>
        </row>
        <row r="92">
          <cell r="A92">
            <v>88</v>
          </cell>
          <cell r="B92">
            <v>88</v>
          </cell>
          <cell r="C92" t="str">
            <v>Караева </v>
          </cell>
          <cell r="E92" t="str">
            <v>1987</v>
          </cell>
          <cell r="F92">
            <v>786</v>
          </cell>
          <cell r="G92" t="str">
            <v>Москва </v>
          </cell>
          <cell r="H92" t="str">
            <v>Эдель Е.О. </v>
          </cell>
        </row>
        <row r="93">
          <cell r="A93">
            <v>89</v>
          </cell>
          <cell r="B93">
            <v>89</v>
          </cell>
          <cell r="C93" t="str">
            <v>Колодяжная </v>
          </cell>
          <cell r="E93" t="str">
            <v>1990</v>
          </cell>
          <cell r="F93">
            <v>1040</v>
          </cell>
          <cell r="G93" t="str">
            <v>Сиверский </v>
          </cell>
          <cell r="H93" t="str">
            <v>Лешев С.Г., Комов А.С. </v>
          </cell>
        </row>
        <row r="94">
          <cell r="A94">
            <v>90</v>
          </cell>
          <cell r="B94">
            <v>90</v>
          </cell>
          <cell r="C94" t="str">
            <v>Колючева </v>
          </cell>
          <cell r="E94" t="str">
            <v>1990</v>
          </cell>
          <cell r="F94">
            <v>711</v>
          </cell>
          <cell r="G94" t="str">
            <v>Сорочинск</v>
          </cell>
          <cell r="H94" t="str">
            <v>Мелихов С.В.</v>
          </cell>
        </row>
        <row r="95">
          <cell r="A95">
            <v>91</v>
          </cell>
          <cell r="B95">
            <v>91</v>
          </cell>
          <cell r="C95" t="str">
            <v>Лемешевская </v>
          </cell>
          <cell r="E95" t="str">
            <v>1989</v>
          </cell>
          <cell r="F95">
            <v>1036</v>
          </cell>
          <cell r="G95" t="str">
            <v>Москва </v>
          </cell>
          <cell r="H95" t="str">
            <v>Шипова Н.Г. </v>
          </cell>
        </row>
        <row r="96">
          <cell r="A96">
            <v>92</v>
          </cell>
          <cell r="B96">
            <v>92</v>
          </cell>
          <cell r="C96" t="str">
            <v>Лосева </v>
          </cell>
          <cell r="E96" t="str">
            <v>1987</v>
          </cell>
          <cell r="F96">
            <v>844</v>
          </cell>
          <cell r="G96" t="str">
            <v>Калуга</v>
          </cell>
          <cell r="H96" t="str">
            <v>Гавдель Л.А.</v>
          </cell>
        </row>
        <row r="97">
          <cell r="A97">
            <v>93</v>
          </cell>
          <cell r="B97">
            <v>93</v>
          </cell>
          <cell r="C97" t="str">
            <v>Минеева </v>
          </cell>
          <cell r="E97" t="str">
            <v>1989</v>
          </cell>
          <cell r="F97">
            <v>754</v>
          </cell>
          <cell r="G97" t="str">
            <v>Москва </v>
          </cell>
          <cell r="H97" t="str">
            <v>Тимофеева </v>
          </cell>
        </row>
        <row r="98">
          <cell r="A98">
            <v>94</v>
          </cell>
          <cell r="B98">
            <v>94</v>
          </cell>
          <cell r="C98" t="str">
            <v>Михайлова</v>
          </cell>
          <cell r="E98" t="str">
            <v>1987</v>
          </cell>
          <cell r="F98">
            <v>1133</v>
          </cell>
          <cell r="G98" t="str">
            <v>Москва </v>
          </cell>
          <cell r="H98" t="str">
            <v>Лошкарева Н.Г. </v>
          </cell>
        </row>
        <row r="99">
          <cell r="A99">
            <v>95</v>
          </cell>
          <cell r="B99">
            <v>95</v>
          </cell>
          <cell r="C99" t="str">
            <v>Мороз </v>
          </cell>
          <cell r="E99" t="str">
            <v>1987</v>
          </cell>
          <cell r="F99">
            <v>790</v>
          </cell>
          <cell r="G99" t="str">
            <v>Ростов </v>
          </cell>
          <cell r="H99" t="str">
            <v>Гасанов С.Д. </v>
          </cell>
        </row>
        <row r="100">
          <cell r="A100">
            <v>96</v>
          </cell>
          <cell r="B100">
            <v>96</v>
          </cell>
          <cell r="C100" t="str">
            <v>Морозова </v>
          </cell>
          <cell r="E100" t="str">
            <v>1989</v>
          </cell>
          <cell r="F100">
            <v>717</v>
          </cell>
          <cell r="G100" t="str">
            <v>Славянск</v>
          </cell>
          <cell r="H100" t="str">
            <v>Крылова И.М.</v>
          </cell>
        </row>
        <row r="101">
          <cell r="A101">
            <v>97</v>
          </cell>
          <cell r="B101">
            <v>97</v>
          </cell>
          <cell r="C101" t="str">
            <v>Мызгина </v>
          </cell>
          <cell r="E101" t="str">
            <v>1990</v>
          </cell>
          <cell r="F101">
            <v>647</v>
          </cell>
          <cell r="G101" t="str">
            <v>Челябинск </v>
          </cell>
          <cell r="H101" t="str">
            <v>Тарасова Н.Г. </v>
          </cell>
        </row>
        <row r="102">
          <cell r="A102">
            <v>98</v>
          </cell>
          <cell r="B102">
            <v>98</v>
          </cell>
          <cell r="C102" t="str">
            <v>Никифрова </v>
          </cell>
          <cell r="E102" t="str">
            <v>1991</v>
          </cell>
          <cell r="F102">
            <v>596</v>
          </cell>
          <cell r="G102" t="str">
            <v>Чебоксары </v>
          </cell>
          <cell r="H102" t="str">
            <v>Алексеев Д.Н., Иванов А.С.</v>
          </cell>
        </row>
        <row r="103">
          <cell r="A103">
            <v>99</v>
          </cell>
          <cell r="B103">
            <v>99</v>
          </cell>
          <cell r="C103" t="str">
            <v>Осердникова</v>
          </cell>
          <cell r="E103" t="str">
            <v>1988</v>
          </cell>
          <cell r="F103">
            <v>650</v>
          </cell>
          <cell r="G103" t="str">
            <v>Новокузнецк </v>
          </cell>
          <cell r="H103" t="str">
            <v>Постников И.А. </v>
          </cell>
        </row>
        <row r="104">
          <cell r="A104">
            <v>100</v>
          </cell>
          <cell r="B104">
            <v>100</v>
          </cell>
          <cell r="C104" t="str">
            <v>Панкратова </v>
          </cell>
          <cell r="E104" t="str">
            <v>1992</v>
          </cell>
          <cell r="F104">
            <v>646</v>
          </cell>
          <cell r="G104" t="str">
            <v>Н.Новгород</v>
          </cell>
          <cell r="H104" t="str">
            <v>Брусин С.Б.</v>
          </cell>
        </row>
        <row r="105">
          <cell r="A105">
            <v>101</v>
          </cell>
          <cell r="B105">
            <v>101</v>
          </cell>
          <cell r="C105" t="str">
            <v>Плотарева </v>
          </cell>
          <cell r="E105" t="str">
            <v>1988</v>
          </cell>
          <cell r="F105">
            <v>760</v>
          </cell>
          <cell r="G105" t="str">
            <v>Н.Новгород</v>
          </cell>
          <cell r="H105" t="str">
            <v>Марусич Н.А. </v>
          </cell>
        </row>
        <row r="106">
          <cell r="A106">
            <v>102</v>
          </cell>
          <cell r="B106">
            <v>102</v>
          </cell>
          <cell r="C106" t="str">
            <v>Подносова </v>
          </cell>
          <cell r="E106" t="str">
            <v>1988</v>
          </cell>
          <cell r="F106">
            <v>748</v>
          </cell>
          <cell r="G106" t="str">
            <v>Краснодар</v>
          </cell>
          <cell r="H106" t="str">
            <v>Гладких Д.А.</v>
          </cell>
        </row>
        <row r="107">
          <cell r="A107">
            <v>103</v>
          </cell>
          <cell r="B107">
            <v>103</v>
          </cell>
          <cell r="C107" t="str">
            <v>Прокофьева </v>
          </cell>
          <cell r="E107" t="str">
            <v>1987</v>
          </cell>
          <cell r="F107">
            <v>657</v>
          </cell>
          <cell r="G107" t="str">
            <v>Сиверский </v>
          </cell>
          <cell r="H107" t="str">
            <v>Комов А.С. </v>
          </cell>
        </row>
        <row r="108">
          <cell r="A108">
            <v>104</v>
          </cell>
          <cell r="B108">
            <v>104</v>
          </cell>
          <cell r="C108" t="str">
            <v>Прохорова </v>
          </cell>
          <cell r="E108" t="str">
            <v>1987</v>
          </cell>
          <cell r="F108">
            <v>1235</v>
          </cell>
          <cell r="G108" t="str">
            <v>Москва</v>
          </cell>
          <cell r="H108" t="str">
            <v>Воробьев В.А., Чиченев А.В.</v>
          </cell>
        </row>
        <row r="109">
          <cell r="A109">
            <v>105</v>
          </cell>
          <cell r="B109">
            <v>105</v>
          </cell>
          <cell r="C109" t="str">
            <v>Пьянкова </v>
          </cell>
          <cell r="E109" t="str">
            <v>1988</v>
          </cell>
          <cell r="F109">
            <v>639</v>
          </cell>
          <cell r="G109" t="str">
            <v>Екатеринбург </v>
          </cell>
          <cell r="H109" t="str">
            <v>Дзуда О.И., Малышкин В.В. </v>
          </cell>
        </row>
        <row r="110">
          <cell r="A110">
            <v>106</v>
          </cell>
          <cell r="B110">
            <v>106</v>
          </cell>
          <cell r="C110" t="str">
            <v>Резникова </v>
          </cell>
          <cell r="E110" t="str">
            <v>1988</v>
          </cell>
          <cell r="F110">
            <v>609</v>
          </cell>
          <cell r="G110" t="str">
            <v>Калиниград </v>
          </cell>
          <cell r="H110" t="str">
            <v>Каюда Л.В.</v>
          </cell>
        </row>
        <row r="111">
          <cell r="A111">
            <v>107</v>
          </cell>
          <cell r="B111">
            <v>107</v>
          </cell>
          <cell r="C111" t="str">
            <v>Реутова </v>
          </cell>
          <cell r="E111" t="str">
            <v>1989</v>
          </cell>
          <cell r="F111">
            <v>738</v>
          </cell>
          <cell r="G111" t="str">
            <v>Курган </v>
          </cell>
          <cell r="H111" t="str">
            <v>Овчинникова Н.А., Кухмакова В.В.</v>
          </cell>
        </row>
        <row r="112">
          <cell r="A112">
            <v>108</v>
          </cell>
          <cell r="B112">
            <v>108</v>
          </cell>
          <cell r="C112" t="str">
            <v>Рожкова </v>
          </cell>
          <cell r="E112" t="str">
            <v>1987</v>
          </cell>
          <cell r="F112">
            <v>941</v>
          </cell>
          <cell r="G112" t="str">
            <v>Москва </v>
          </cell>
          <cell r="H112" t="str">
            <v>Шевцова Ю.В., Хагаев С.Р.</v>
          </cell>
        </row>
        <row r="113">
          <cell r="A113">
            <v>109</v>
          </cell>
          <cell r="B113">
            <v>109</v>
          </cell>
          <cell r="C113" t="str">
            <v>Русецкая </v>
          </cell>
          <cell r="E113" t="str">
            <v>1988</v>
          </cell>
          <cell r="F113">
            <v>907</v>
          </cell>
          <cell r="G113" t="str">
            <v>Н.Новгород</v>
          </cell>
          <cell r="H113" t="str">
            <v>самостоятельно</v>
          </cell>
        </row>
        <row r="114">
          <cell r="A114">
            <v>110</v>
          </cell>
          <cell r="B114">
            <v>110</v>
          </cell>
          <cell r="C114" t="str">
            <v>Рыльская </v>
          </cell>
          <cell r="E114" t="str">
            <v>1990</v>
          </cell>
          <cell r="F114">
            <v>947</v>
          </cell>
          <cell r="G114" t="str">
            <v>Москва </v>
          </cell>
          <cell r="H114" t="str">
            <v>Шевцова Ю.В., Хагаев С.Р.</v>
          </cell>
        </row>
        <row r="115">
          <cell r="A115">
            <v>111</v>
          </cell>
          <cell r="B115">
            <v>111</v>
          </cell>
          <cell r="C115" t="str">
            <v>Сабитова </v>
          </cell>
          <cell r="E115" t="str">
            <v>1990</v>
          </cell>
          <cell r="F115">
            <v>870</v>
          </cell>
          <cell r="G115" t="str">
            <v>Серпухов</v>
          </cell>
          <cell r="H115" t="str">
            <v>Стальников В.А. </v>
          </cell>
        </row>
        <row r="116">
          <cell r="A116">
            <v>112</v>
          </cell>
          <cell r="B116">
            <v>112</v>
          </cell>
          <cell r="C116" t="str">
            <v>Савченко </v>
          </cell>
          <cell r="E116" t="str">
            <v>1987</v>
          </cell>
          <cell r="F116">
            <v>602</v>
          </cell>
          <cell r="G116" t="str">
            <v>Омск</v>
          </cell>
          <cell r="H116" t="str">
            <v>Бекишев В.И., Туполев С.А.</v>
          </cell>
        </row>
        <row r="117">
          <cell r="A117">
            <v>113</v>
          </cell>
          <cell r="B117">
            <v>113</v>
          </cell>
          <cell r="C117" t="str">
            <v>Сакевич </v>
          </cell>
          <cell r="E117" t="str">
            <v>1989</v>
          </cell>
          <cell r="F117">
            <v>729</v>
          </cell>
          <cell r="G117" t="str">
            <v>Петрозаводск</v>
          </cell>
          <cell r="H117" t="str">
            <v>Кузнецова Е.А.</v>
          </cell>
        </row>
        <row r="118">
          <cell r="A118">
            <v>114</v>
          </cell>
          <cell r="B118">
            <v>114</v>
          </cell>
          <cell r="C118" t="str">
            <v>Сафина </v>
          </cell>
          <cell r="E118" t="str">
            <v>1994</v>
          </cell>
          <cell r="F118">
            <v>396</v>
          </cell>
          <cell r="G118" t="str">
            <v>Владивосток </v>
          </cell>
          <cell r="H118" t="str">
            <v>Мугурдумов Г.М. </v>
          </cell>
        </row>
        <row r="119">
          <cell r="A119">
            <v>115</v>
          </cell>
          <cell r="B119">
            <v>115</v>
          </cell>
          <cell r="C119" t="str">
            <v>Седых </v>
          </cell>
          <cell r="E119" t="str">
            <v>1988</v>
          </cell>
          <cell r="F119">
            <v>941</v>
          </cell>
          <cell r="G119" t="str">
            <v>Москва </v>
          </cell>
          <cell r="H119" t="str">
            <v>Эдель Е.О. </v>
          </cell>
        </row>
        <row r="120">
          <cell r="A120">
            <v>116</v>
          </cell>
          <cell r="B120">
            <v>116</v>
          </cell>
          <cell r="C120" t="str">
            <v>Смирнова </v>
          </cell>
          <cell r="E120" t="str">
            <v>1988</v>
          </cell>
          <cell r="F120">
            <v>898</v>
          </cell>
          <cell r="G120" t="str">
            <v>Москва </v>
          </cell>
          <cell r="H120" t="str">
            <v>Спиридоновы</v>
          </cell>
        </row>
        <row r="121">
          <cell r="A121">
            <v>117</v>
          </cell>
          <cell r="B121">
            <v>117</v>
          </cell>
          <cell r="C121" t="str">
            <v>Суродина </v>
          </cell>
          <cell r="E121" t="str">
            <v>1987</v>
          </cell>
          <cell r="F121">
            <v>1032</v>
          </cell>
          <cell r="G121" t="str">
            <v>Н.Новгород</v>
          </cell>
          <cell r="H121" t="str">
            <v>Брусин С.Б.</v>
          </cell>
        </row>
        <row r="122">
          <cell r="A122">
            <v>118</v>
          </cell>
          <cell r="B122">
            <v>118</v>
          </cell>
          <cell r="C122" t="str">
            <v>Теребунская </v>
          </cell>
          <cell r="E122" t="str">
            <v>1988</v>
          </cell>
          <cell r="F122">
            <v>641</v>
          </cell>
          <cell r="G122" t="str">
            <v>Ростов</v>
          </cell>
          <cell r="H122" t="str">
            <v>Гасанов С.Д. </v>
          </cell>
        </row>
        <row r="123">
          <cell r="A123">
            <v>119</v>
          </cell>
          <cell r="B123">
            <v>119</v>
          </cell>
          <cell r="C123" t="str">
            <v>Трошнева </v>
          </cell>
          <cell r="E123" t="str">
            <v>1989</v>
          </cell>
          <cell r="F123">
            <v>1125</v>
          </cell>
          <cell r="G123" t="str">
            <v>С.-Петербург </v>
          </cell>
          <cell r="H123" t="str">
            <v>Трошнев А.В. </v>
          </cell>
        </row>
        <row r="124">
          <cell r="A124">
            <v>120</v>
          </cell>
          <cell r="B124">
            <v>120</v>
          </cell>
          <cell r="C124" t="str">
            <v>Федюкова </v>
          </cell>
          <cell r="E124" t="str">
            <v>1987</v>
          </cell>
          <cell r="F124">
            <v>774</v>
          </cell>
          <cell r="G124" t="str">
            <v>Москва </v>
          </cell>
          <cell r="H124" t="str">
            <v>Лошкарева Н.Г. </v>
          </cell>
        </row>
        <row r="125">
          <cell r="A125">
            <v>121</v>
          </cell>
          <cell r="B125">
            <v>121</v>
          </cell>
          <cell r="C125" t="str">
            <v>Фетюхина </v>
          </cell>
          <cell r="E125" t="str">
            <v>1988</v>
          </cell>
          <cell r="F125">
            <v>1070</v>
          </cell>
          <cell r="G125" t="str">
            <v>Свободный</v>
          </cell>
          <cell r="H125" t="str">
            <v>Фетюхин В.А., Воробьев В.А.</v>
          </cell>
        </row>
        <row r="126">
          <cell r="A126">
            <v>122</v>
          </cell>
          <cell r="B126">
            <v>122</v>
          </cell>
          <cell r="C126" t="str">
            <v>Худилайне </v>
          </cell>
          <cell r="E126" t="str">
            <v>1989</v>
          </cell>
          <cell r="F126">
            <v>717</v>
          </cell>
          <cell r="G126" t="str">
            <v>С.-Петербург </v>
          </cell>
          <cell r="H126" t="str">
            <v>Исаев Н.Н. </v>
          </cell>
        </row>
        <row r="127">
          <cell r="A127">
            <v>123</v>
          </cell>
          <cell r="B127">
            <v>123</v>
          </cell>
          <cell r="C127" t="str">
            <v>Черенкова </v>
          </cell>
          <cell r="E127" t="str">
            <v>1991</v>
          </cell>
          <cell r="F127">
            <v>651</v>
          </cell>
          <cell r="G127" t="str">
            <v>Москва </v>
          </cell>
          <cell r="H127" t="str">
            <v>Шевцова Ю.В.</v>
          </cell>
        </row>
        <row r="128">
          <cell r="A128">
            <v>124</v>
          </cell>
          <cell r="B128">
            <v>124</v>
          </cell>
          <cell r="C128" t="str">
            <v>Шавырина </v>
          </cell>
          <cell r="E128" t="str">
            <v>1988</v>
          </cell>
          <cell r="F128">
            <v>1062</v>
          </cell>
          <cell r="G128" t="str">
            <v>Москва </v>
          </cell>
          <cell r="H128" t="str">
            <v>Лошкарева Н.Г. </v>
          </cell>
        </row>
        <row r="129">
          <cell r="A129">
            <v>125</v>
          </cell>
          <cell r="B129">
            <v>125</v>
          </cell>
          <cell r="C129" t="str">
            <v>Шарипова </v>
          </cell>
          <cell r="E129" t="str">
            <v>1990</v>
          </cell>
          <cell r="F129">
            <v>655</v>
          </cell>
          <cell r="G129" t="str">
            <v>Казань</v>
          </cell>
          <cell r="H129" t="str">
            <v>Степанов Р.В. </v>
          </cell>
        </row>
        <row r="130">
          <cell r="A130">
            <v>126</v>
          </cell>
          <cell r="B130">
            <v>126</v>
          </cell>
          <cell r="C130" t="str">
            <v>Шишмарева </v>
          </cell>
          <cell r="E130" t="str">
            <v>1987</v>
          </cell>
          <cell r="F130">
            <v>992</v>
          </cell>
          <cell r="G130" t="str">
            <v>Москва </v>
          </cell>
          <cell r="H130" t="str">
            <v>Шевцова Ю.В., Хагаев С.Р.</v>
          </cell>
        </row>
        <row r="131">
          <cell r="A131">
            <v>127</v>
          </cell>
          <cell r="B131">
            <v>127</v>
          </cell>
          <cell r="C131" t="str">
            <v>Шляпникова </v>
          </cell>
          <cell r="E131" t="str">
            <v>1988</v>
          </cell>
          <cell r="F131">
            <v>874</v>
          </cell>
          <cell r="G131" t="str">
            <v>С.-Петербург </v>
          </cell>
          <cell r="H131" t="str">
            <v>Семенова С.Д. </v>
          </cell>
        </row>
        <row r="132">
          <cell r="A132">
            <v>128</v>
          </cell>
          <cell r="B132">
            <v>128</v>
          </cell>
          <cell r="C132" t="str">
            <v>Яблонская </v>
          </cell>
          <cell r="E132" t="str">
            <v>1989</v>
          </cell>
          <cell r="F132">
            <v>711</v>
          </cell>
          <cell r="G132" t="str">
            <v>Абакан </v>
          </cell>
          <cell r="H132" t="str">
            <v>Запевалова И.Б. </v>
          </cell>
        </row>
        <row r="133">
          <cell r="A133">
            <v>129</v>
          </cell>
          <cell r="B133">
            <v>129</v>
          </cell>
        </row>
        <row r="134">
          <cell r="A134">
            <v>130</v>
          </cell>
          <cell r="B134">
            <v>130</v>
          </cell>
        </row>
        <row r="135">
          <cell r="A135">
            <v>131</v>
          </cell>
          <cell r="B135">
            <v>131</v>
          </cell>
        </row>
        <row r="136">
          <cell r="A136">
            <v>132</v>
          </cell>
          <cell r="B136">
            <v>132</v>
          </cell>
        </row>
        <row r="137">
          <cell r="A137">
            <v>133</v>
          </cell>
          <cell r="B137">
            <v>133</v>
          </cell>
        </row>
        <row r="138">
          <cell r="A138">
            <v>134</v>
          </cell>
          <cell r="B138">
            <v>134</v>
          </cell>
        </row>
        <row r="139">
          <cell r="A139">
            <v>135</v>
          </cell>
          <cell r="B139">
            <v>135</v>
          </cell>
        </row>
        <row r="140">
          <cell r="A140">
            <v>136</v>
          </cell>
          <cell r="B140">
            <v>136</v>
          </cell>
        </row>
        <row r="141">
          <cell r="A141">
            <v>137</v>
          </cell>
          <cell r="B141">
            <v>137</v>
          </cell>
        </row>
        <row r="142">
          <cell r="A142">
            <v>138</v>
          </cell>
          <cell r="B142">
            <v>138</v>
          </cell>
        </row>
        <row r="143">
          <cell r="A143">
            <v>139</v>
          </cell>
          <cell r="B143">
            <v>139</v>
          </cell>
        </row>
        <row r="144">
          <cell r="A144">
            <v>140</v>
          </cell>
          <cell r="B144">
            <v>140</v>
          </cell>
        </row>
        <row r="145">
          <cell r="A145">
            <v>141</v>
          </cell>
          <cell r="B145">
            <v>141</v>
          </cell>
        </row>
        <row r="146">
          <cell r="A146">
            <v>142</v>
          </cell>
          <cell r="B146">
            <v>142</v>
          </cell>
        </row>
        <row r="147">
          <cell r="A147">
            <v>143</v>
          </cell>
          <cell r="B147">
            <v>143</v>
          </cell>
        </row>
        <row r="148">
          <cell r="A148">
            <v>144</v>
          </cell>
          <cell r="B148">
            <v>144</v>
          </cell>
        </row>
        <row r="149">
          <cell r="A149">
            <v>145</v>
          </cell>
          <cell r="B149">
            <v>145</v>
          </cell>
        </row>
        <row r="150">
          <cell r="A150">
            <v>146</v>
          </cell>
          <cell r="B150">
            <v>146</v>
          </cell>
        </row>
        <row r="151">
          <cell r="A151">
            <v>147</v>
          </cell>
          <cell r="B151">
            <v>147</v>
          </cell>
        </row>
        <row r="152">
          <cell r="A152">
            <v>148</v>
          </cell>
          <cell r="B152">
            <v>148</v>
          </cell>
        </row>
        <row r="153">
          <cell r="A153">
            <v>149</v>
          </cell>
          <cell r="B153">
            <v>149</v>
          </cell>
        </row>
        <row r="154">
          <cell r="A154">
            <v>150</v>
          </cell>
          <cell r="B154">
            <v>150</v>
          </cell>
        </row>
        <row r="155">
          <cell r="A155">
            <v>151</v>
          </cell>
          <cell r="B155">
            <v>151</v>
          </cell>
        </row>
        <row r="156">
          <cell r="A156">
            <v>152</v>
          </cell>
          <cell r="B156">
            <v>152</v>
          </cell>
        </row>
        <row r="157">
          <cell r="A157">
            <v>153</v>
          </cell>
          <cell r="B157">
            <v>153</v>
          </cell>
        </row>
        <row r="158">
          <cell r="A158">
            <v>154</v>
          </cell>
          <cell r="B158">
            <v>154</v>
          </cell>
        </row>
        <row r="159">
          <cell r="A159">
            <v>155</v>
          </cell>
          <cell r="B159">
            <v>155</v>
          </cell>
        </row>
        <row r="160">
          <cell r="A160">
            <v>156</v>
          </cell>
          <cell r="B160">
            <v>156</v>
          </cell>
        </row>
        <row r="161">
          <cell r="A161">
            <v>157</v>
          </cell>
          <cell r="B161">
            <v>157</v>
          </cell>
        </row>
        <row r="162">
          <cell r="A162">
            <v>158</v>
          </cell>
          <cell r="B162">
            <v>158</v>
          </cell>
        </row>
        <row r="163">
          <cell r="A163">
            <v>159</v>
          </cell>
          <cell r="B163">
            <v>159</v>
          </cell>
        </row>
        <row r="164">
          <cell r="A164">
            <v>160</v>
          </cell>
          <cell r="B164">
            <v>160</v>
          </cell>
        </row>
        <row r="165">
          <cell r="A165">
            <v>161</v>
          </cell>
          <cell r="B165">
            <v>161</v>
          </cell>
        </row>
        <row r="166">
          <cell r="A166">
            <v>162</v>
          </cell>
          <cell r="B166">
            <v>162</v>
          </cell>
        </row>
        <row r="167">
          <cell r="A167">
            <v>163</v>
          </cell>
          <cell r="B167">
            <v>163</v>
          </cell>
        </row>
        <row r="168">
          <cell r="A168">
            <v>164</v>
          </cell>
          <cell r="B168">
            <v>164</v>
          </cell>
        </row>
        <row r="169">
          <cell r="A169">
            <v>165</v>
          </cell>
          <cell r="B169">
            <v>165</v>
          </cell>
        </row>
        <row r="170">
          <cell r="A170">
            <v>166</v>
          </cell>
          <cell r="B170">
            <v>166</v>
          </cell>
        </row>
        <row r="171">
          <cell r="A171">
            <v>167</v>
          </cell>
          <cell r="B171">
            <v>167</v>
          </cell>
        </row>
        <row r="172">
          <cell r="A172">
            <v>168</v>
          </cell>
          <cell r="B172">
            <v>168</v>
          </cell>
        </row>
        <row r="173">
          <cell r="A173">
            <v>169</v>
          </cell>
          <cell r="B173">
            <v>169</v>
          </cell>
        </row>
        <row r="174">
          <cell r="A174">
            <v>170</v>
          </cell>
          <cell r="B174">
            <v>170</v>
          </cell>
        </row>
        <row r="175">
          <cell r="A175">
            <v>171</v>
          </cell>
          <cell r="B175">
            <v>171</v>
          </cell>
        </row>
        <row r="176">
          <cell r="A176">
            <v>172</v>
          </cell>
          <cell r="B176">
            <v>172</v>
          </cell>
        </row>
        <row r="177">
          <cell r="A177">
            <v>173</v>
          </cell>
          <cell r="B177">
            <v>173</v>
          </cell>
        </row>
        <row r="178">
          <cell r="A178">
            <v>174</v>
          </cell>
          <cell r="B178">
            <v>174</v>
          </cell>
        </row>
        <row r="179">
          <cell r="A179">
            <v>175</v>
          </cell>
          <cell r="B179">
            <v>175</v>
          </cell>
        </row>
        <row r="180">
          <cell r="A180">
            <v>176</v>
          </cell>
          <cell r="B180">
            <v>176</v>
          </cell>
        </row>
        <row r="181">
          <cell r="A181">
            <v>177</v>
          </cell>
          <cell r="B181">
            <v>177</v>
          </cell>
        </row>
        <row r="182">
          <cell r="A182">
            <v>178</v>
          </cell>
          <cell r="B182">
            <v>178</v>
          </cell>
        </row>
        <row r="183">
          <cell r="A183">
            <v>179</v>
          </cell>
          <cell r="B183">
            <v>179</v>
          </cell>
        </row>
        <row r="184">
          <cell r="A184">
            <v>180</v>
          </cell>
          <cell r="B184">
            <v>180</v>
          </cell>
        </row>
        <row r="185">
          <cell r="A185">
            <v>181</v>
          </cell>
          <cell r="B185">
            <v>181</v>
          </cell>
        </row>
        <row r="186">
          <cell r="A186">
            <v>182</v>
          </cell>
          <cell r="B186">
            <v>182</v>
          </cell>
        </row>
        <row r="187">
          <cell r="A187">
            <v>183</v>
          </cell>
          <cell r="B187">
            <v>183</v>
          </cell>
        </row>
        <row r="188">
          <cell r="A188">
            <v>184</v>
          </cell>
          <cell r="B188">
            <v>184</v>
          </cell>
        </row>
        <row r="189">
          <cell r="A189">
            <v>185</v>
          </cell>
          <cell r="B189">
            <v>185</v>
          </cell>
        </row>
        <row r="190">
          <cell r="A190">
            <v>186</v>
          </cell>
          <cell r="B190">
            <v>186</v>
          </cell>
        </row>
        <row r="191">
          <cell r="A191">
            <v>187</v>
          </cell>
          <cell r="B191">
            <v>187</v>
          </cell>
        </row>
        <row r="192">
          <cell r="A192">
            <v>188</v>
          </cell>
          <cell r="B192">
            <v>188</v>
          </cell>
        </row>
        <row r="193">
          <cell r="A193">
            <v>189</v>
          </cell>
          <cell r="B193">
            <v>189</v>
          </cell>
        </row>
        <row r="194">
          <cell r="A194">
            <v>190</v>
          </cell>
          <cell r="B194">
            <v>190</v>
          </cell>
        </row>
        <row r="195">
          <cell r="A195">
            <v>191</v>
          </cell>
          <cell r="B195">
            <v>191</v>
          </cell>
        </row>
        <row r="196">
          <cell r="A196">
            <v>192</v>
          </cell>
          <cell r="B196">
            <v>192</v>
          </cell>
        </row>
        <row r="201">
          <cell r="A201" t="str">
            <v>Главный судья                                                           А.В.Александров</v>
          </cell>
        </row>
        <row r="204">
          <cell r="A204" t="str">
            <v>Главный секретарь                                                       И.А.Сазонов</v>
          </cell>
        </row>
        <row r="207">
          <cell r="A207" t="str">
            <v>Список участников.</v>
          </cell>
        </row>
        <row r="208">
          <cell r="B208" t="str">
            <v>Девушки</v>
          </cell>
        </row>
        <row r="210">
          <cell r="A210" t="str">
            <v># участника</v>
          </cell>
          <cell r="B210" t="str">
            <v>№</v>
          </cell>
          <cell r="C210" t="str">
            <v>Фамилия</v>
          </cell>
          <cell r="D210" t="str">
            <v>Имя</v>
          </cell>
          <cell r="E210" t="str">
            <v>Дата рождения</v>
          </cell>
          <cell r="F210" t="str">
            <v>Рейтинг</v>
          </cell>
          <cell r="G210" t="str">
            <v>Город</v>
          </cell>
          <cell r="H210" t="str">
            <v>Личный тренер</v>
          </cell>
        </row>
        <row r="211">
          <cell r="A211">
            <v>193</v>
          </cell>
          <cell r="B211">
            <v>1</v>
          </cell>
        </row>
        <row r="212">
          <cell r="A212">
            <v>194</v>
          </cell>
          <cell r="B212">
            <v>2</v>
          </cell>
        </row>
        <row r="213">
          <cell r="A213">
            <v>195</v>
          </cell>
          <cell r="B213">
            <v>3</v>
          </cell>
        </row>
        <row r="214">
          <cell r="A214">
            <v>196</v>
          </cell>
          <cell r="B214">
            <v>4</v>
          </cell>
        </row>
        <row r="215">
          <cell r="A215">
            <v>197</v>
          </cell>
          <cell r="B215">
            <v>5</v>
          </cell>
        </row>
        <row r="216">
          <cell r="A216">
            <v>198</v>
          </cell>
          <cell r="B216">
            <v>6</v>
          </cell>
        </row>
        <row r="217">
          <cell r="A217">
            <v>199</v>
          </cell>
          <cell r="B217">
            <v>7</v>
          </cell>
        </row>
        <row r="218">
          <cell r="A218">
            <v>200</v>
          </cell>
          <cell r="B218">
            <v>8</v>
          </cell>
        </row>
        <row r="219">
          <cell r="A219">
            <v>201</v>
          </cell>
          <cell r="B219">
            <v>9</v>
          </cell>
        </row>
        <row r="220">
          <cell r="A220">
            <v>202</v>
          </cell>
          <cell r="B220">
            <v>10</v>
          </cell>
        </row>
        <row r="221">
          <cell r="A221">
            <v>203</v>
          </cell>
          <cell r="B221">
            <v>11</v>
          </cell>
        </row>
        <row r="222">
          <cell r="A222">
            <v>204</v>
          </cell>
          <cell r="B222">
            <v>12</v>
          </cell>
        </row>
        <row r="223">
          <cell r="A223">
            <v>205</v>
          </cell>
          <cell r="B223">
            <v>13</v>
          </cell>
        </row>
        <row r="224">
          <cell r="A224">
            <v>206</v>
          </cell>
          <cell r="B224">
            <v>14</v>
          </cell>
        </row>
        <row r="225">
          <cell r="A225">
            <v>207</v>
          </cell>
          <cell r="B225">
            <v>15</v>
          </cell>
        </row>
        <row r="226">
          <cell r="A226">
            <v>208</v>
          </cell>
          <cell r="B226">
            <v>16</v>
          </cell>
        </row>
        <row r="227">
          <cell r="A227">
            <v>209</v>
          </cell>
          <cell r="B227">
            <v>17</v>
          </cell>
        </row>
        <row r="228">
          <cell r="A228">
            <v>210</v>
          </cell>
          <cell r="B228">
            <v>18</v>
          </cell>
        </row>
        <row r="229">
          <cell r="A229">
            <v>211</v>
          </cell>
          <cell r="B229">
            <v>19</v>
          </cell>
        </row>
        <row r="230">
          <cell r="A230">
            <v>212</v>
          </cell>
          <cell r="B230">
            <v>20</v>
          </cell>
        </row>
        <row r="231">
          <cell r="A231">
            <v>213</v>
          </cell>
          <cell r="B231">
            <v>21</v>
          </cell>
        </row>
        <row r="232">
          <cell r="A232">
            <v>214</v>
          </cell>
          <cell r="B232">
            <v>22</v>
          </cell>
        </row>
        <row r="233">
          <cell r="A233">
            <v>215</v>
          </cell>
          <cell r="B233">
            <v>23</v>
          </cell>
        </row>
        <row r="234">
          <cell r="A234">
            <v>216</v>
          </cell>
          <cell r="B234">
            <v>24</v>
          </cell>
        </row>
        <row r="235">
          <cell r="A235">
            <v>217</v>
          </cell>
          <cell r="B235">
            <v>25</v>
          </cell>
        </row>
        <row r="236">
          <cell r="A236">
            <v>218</v>
          </cell>
          <cell r="B236">
            <v>26</v>
          </cell>
        </row>
        <row r="237">
          <cell r="A237">
            <v>219</v>
          </cell>
          <cell r="B237">
            <v>27</v>
          </cell>
        </row>
        <row r="238">
          <cell r="A238">
            <v>220</v>
          </cell>
          <cell r="B238">
            <v>28</v>
          </cell>
        </row>
        <row r="239">
          <cell r="A239">
            <v>221</v>
          </cell>
          <cell r="B239">
            <v>29</v>
          </cell>
        </row>
        <row r="240">
          <cell r="A240">
            <v>222</v>
          </cell>
          <cell r="B240">
            <v>30</v>
          </cell>
        </row>
        <row r="241">
          <cell r="A241">
            <v>223</v>
          </cell>
          <cell r="B241">
            <v>31</v>
          </cell>
        </row>
        <row r="242">
          <cell r="A242">
            <v>224</v>
          </cell>
          <cell r="B242">
            <v>32</v>
          </cell>
        </row>
        <row r="243">
          <cell r="A243">
            <v>225</v>
          </cell>
          <cell r="B243">
            <v>33</v>
          </cell>
        </row>
        <row r="244">
          <cell r="A244">
            <v>226</v>
          </cell>
          <cell r="B244">
            <v>34</v>
          </cell>
        </row>
        <row r="245">
          <cell r="A245">
            <v>227</v>
          </cell>
          <cell r="B245">
            <v>35</v>
          </cell>
        </row>
        <row r="246">
          <cell r="A246">
            <v>228</v>
          </cell>
          <cell r="B246">
            <v>36</v>
          </cell>
        </row>
        <row r="247">
          <cell r="A247">
            <v>229</v>
          </cell>
          <cell r="B247">
            <v>37</v>
          </cell>
        </row>
        <row r="248">
          <cell r="A248">
            <v>230</v>
          </cell>
          <cell r="B248">
            <v>38</v>
          </cell>
        </row>
        <row r="249">
          <cell r="A249">
            <v>231</v>
          </cell>
          <cell r="B249">
            <v>39</v>
          </cell>
        </row>
        <row r="250">
          <cell r="A250">
            <v>232</v>
          </cell>
          <cell r="B250">
            <v>40</v>
          </cell>
        </row>
        <row r="251">
          <cell r="A251">
            <v>233</v>
          </cell>
          <cell r="B251">
            <v>41</v>
          </cell>
        </row>
        <row r="252">
          <cell r="A252">
            <v>234</v>
          </cell>
          <cell r="B252">
            <v>42</v>
          </cell>
        </row>
        <row r="253">
          <cell r="A253">
            <v>235</v>
          </cell>
          <cell r="B253">
            <v>43</v>
          </cell>
        </row>
        <row r="254">
          <cell r="A254">
            <v>236</v>
          </cell>
          <cell r="B254">
            <v>44</v>
          </cell>
        </row>
        <row r="255">
          <cell r="A255">
            <v>237</v>
          </cell>
          <cell r="B255">
            <v>45</v>
          </cell>
        </row>
        <row r="256">
          <cell r="A256">
            <v>238</v>
          </cell>
          <cell r="B256">
            <v>46</v>
          </cell>
        </row>
        <row r="257">
          <cell r="A257">
            <v>239</v>
          </cell>
          <cell r="B257">
            <v>47</v>
          </cell>
        </row>
        <row r="258">
          <cell r="A258">
            <v>240</v>
          </cell>
          <cell r="B258">
            <v>48</v>
          </cell>
        </row>
        <row r="259">
          <cell r="A259">
            <v>241</v>
          </cell>
          <cell r="B259">
            <v>49</v>
          </cell>
        </row>
        <row r="260">
          <cell r="A260">
            <v>242</v>
          </cell>
          <cell r="B260">
            <v>50</v>
          </cell>
        </row>
        <row r="261">
          <cell r="A261">
            <v>243</v>
          </cell>
          <cell r="B261">
            <v>51</v>
          </cell>
        </row>
        <row r="262">
          <cell r="A262">
            <v>244</v>
          </cell>
          <cell r="B262">
            <v>52</v>
          </cell>
        </row>
        <row r="263">
          <cell r="A263">
            <v>245</v>
          </cell>
          <cell r="B263">
            <v>53</v>
          </cell>
        </row>
        <row r="264">
          <cell r="A264">
            <v>246</v>
          </cell>
          <cell r="B264">
            <v>54</v>
          </cell>
        </row>
        <row r="265">
          <cell r="A265">
            <v>247</v>
          </cell>
          <cell r="B265">
            <v>55</v>
          </cell>
        </row>
        <row r="266">
          <cell r="A266">
            <v>248</v>
          </cell>
          <cell r="B266">
            <v>56</v>
          </cell>
        </row>
        <row r="267">
          <cell r="A267">
            <v>249</v>
          </cell>
          <cell r="B267">
            <v>57</v>
          </cell>
        </row>
        <row r="268">
          <cell r="A268">
            <v>250</v>
          </cell>
          <cell r="B268">
            <v>58</v>
          </cell>
        </row>
        <row r="269">
          <cell r="A269">
            <v>251</v>
          </cell>
          <cell r="B269">
            <v>59</v>
          </cell>
        </row>
        <row r="270">
          <cell r="A270">
            <v>252</v>
          </cell>
          <cell r="B270">
            <v>60</v>
          </cell>
        </row>
        <row r="271">
          <cell r="A271">
            <v>253</v>
          </cell>
          <cell r="B271">
            <v>61</v>
          </cell>
        </row>
        <row r="272">
          <cell r="A272">
            <v>254</v>
          </cell>
          <cell r="B272">
            <v>62</v>
          </cell>
        </row>
        <row r="273">
          <cell r="A273">
            <v>255</v>
          </cell>
          <cell r="B273">
            <v>63</v>
          </cell>
        </row>
        <row r="274">
          <cell r="A274">
            <v>256</v>
          </cell>
          <cell r="B274">
            <v>64</v>
          </cell>
        </row>
        <row r="275">
          <cell r="A275">
            <v>257</v>
          </cell>
          <cell r="B275">
            <v>65</v>
          </cell>
        </row>
        <row r="276">
          <cell r="A276">
            <v>258</v>
          </cell>
          <cell r="B276">
            <v>66</v>
          </cell>
        </row>
        <row r="277">
          <cell r="A277">
            <v>259</v>
          </cell>
          <cell r="B277">
            <v>67</v>
          </cell>
        </row>
        <row r="278">
          <cell r="A278">
            <v>260</v>
          </cell>
          <cell r="B278">
            <v>68</v>
          </cell>
        </row>
        <row r="279">
          <cell r="A279">
            <v>261</v>
          </cell>
          <cell r="B279">
            <v>69</v>
          </cell>
        </row>
        <row r="280">
          <cell r="A280">
            <v>262</v>
          </cell>
          <cell r="B280">
            <v>70</v>
          </cell>
        </row>
        <row r="281">
          <cell r="A281">
            <v>263</v>
          </cell>
          <cell r="B281">
            <v>71</v>
          </cell>
        </row>
        <row r="282">
          <cell r="A282">
            <v>264</v>
          </cell>
          <cell r="B282">
            <v>72</v>
          </cell>
        </row>
        <row r="283">
          <cell r="A283">
            <v>265</v>
          </cell>
          <cell r="B283">
            <v>73</v>
          </cell>
        </row>
        <row r="284">
          <cell r="A284">
            <v>266</v>
          </cell>
          <cell r="B284">
            <v>74</v>
          </cell>
        </row>
        <row r="285">
          <cell r="A285">
            <v>267</v>
          </cell>
          <cell r="B285">
            <v>75</v>
          </cell>
        </row>
        <row r="286">
          <cell r="A286">
            <v>268</v>
          </cell>
          <cell r="B286">
            <v>76</v>
          </cell>
        </row>
        <row r="287">
          <cell r="A287">
            <v>269</v>
          </cell>
          <cell r="B287">
            <v>77</v>
          </cell>
        </row>
        <row r="288">
          <cell r="A288">
            <v>270</v>
          </cell>
          <cell r="B288">
            <v>78</v>
          </cell>
        </row>
        <row r="289">
          <cell r="A289">
            <v>271</v>
          </cell>
          <cell r="B289">
            <v>79</v>
          </cell>
        </row>
        <row r="290">
          <cell r="A290">
            <v>272</v>
          </cell>
          <cell r="B290">
            <v>80</v>
          </cell>
        </row>
        <row r="291">
          <cell r="A291">
            <v>273</v>
          </cell>
          <cell r="B291">
            <v>81</v>
          </cell>
        </row>
        <row r="292">
          <cell r="A292">
            <v>274</v>
          </cell>
          <cell r="B292">
            <v>82</v>
          </cell>
        </row>
        <row r="293">
          <cell r="A293">
            <v>275</v>
          </cell>
          <cell r="B293">
            <v>83</v>
          </cell>
        </row>
        <row r="294">
          <cell r="A294">
            <v>276</v>
          </cell>
          <cell r="B294">
            <v>84</v>
          </cell>
        </row>
        <row r="295">
          <cell r="A295">
            <v>277</v>
          </cell>
          <cell r="B295">
            <v>85</v>
          </cell>
        </row>
        <row r="296">
          <cell r="A296">
            <v>278</v>
          </cell>
          <cell r="B296">
            <v>86</v>
          </cell>
        </row>
        <row r="297">
          <cell r="A297">
            <v>279</v>
          </cell>
          <cell r="B297">
            <v>87</v>
          </cell>
        </row>
        <row r="298">
          <cell r="A298">
            <v>280</v>
          </cell>
          <cell r="B298">
            <v>88</v>
          </cell>
        </row>
        <row r="299">
          <cell r="A299">
            <v>281</v>
          </cell>
          <cell r="B299">
            <v>89</v>
          </cell>
        </row>
        <row r="300">
          <cell r="A300">
            <v>282</v>
          </cell>
          <cell r="B300">
            <v>90</v>
          </cell>
        </row>
        <row r="301">
          <cell r="A301">
            <v>283</v>
          </cell>
          <cell r="B301">
            <v>91</v>
          </cell>
        </row>
        <row r="302">
          <cell r="A302">
            <v>284</v>
          </cell>
          <cell r="B302">
            <v>92</v>
          </cell>
        </row>
        <row r="303">
          <cell r="A303">
            <v>285</v>
          </cell>
          <cell r="B303">
            <v>93</v>
          </cell>
        </row>
        <row r="304">
          <cell r="A304">
            <v>286</v>
          </cell>
          <cell r="B304">
            <v>94</v>
          </cell>
        </row>
        <row r="305">
          <cell r="A305">
            <v>287</v>
          </cell>
          <cell r="B305">
            <v>95</v>
          </cell>
        </row>
        <row r="306">
          <cell r="A306">
            <v>288</v>
          </cell>
          <cell r="B306">
            <v>96</v>
          </cell>
        </row>
        <row r="307">
          <cell r="A307">
            <v>289</v>
          </cell>
          <cell r="B307">
            <v>97</v>
          </cell>
        </row>
        <row r="308">
          <cell r="A308">
            <v>290</v>
          </cell>
          <cell r="B308">
            <v>98</v>
          </cell>
        </row>
        <row r="309">
          <cell r="A309">
            <v>291</v>
          </cell>
          <cell r="B309">
            <v>99</v>
          </cell>
        </row>
        <row r="310">
          <cell r="A310">
            <v>292</v>
          </cell>
          <cell r="B310">
            <v>100</v>
          </cell>
        </row>
        <row r="311">
          <cell r="A311">
            <v>293</v>
          </cell>
          <cell r="B311">
            <v>101</v>
          </cell>
        </row>
        <row r="312">
          <cell r="A312">
            <v>294</v>
          </cell>
          <cell r="B312">
            <v>102</v>
          </cell>
        </row>
        <row r="313">
          <cell r="A313">
            <v>295</v>
          </cell>
          <cell r="B313">
            <v>103</v>
          </cell>
        </row>
        <row r="314">
          <cell r="A314">
            <v>296</v>
          </cell>
          <cell r="B314">
            <v>104</v>
          </cell>
        </row>
        <row r="315">
          <cell r="A315">
            <v>297</v>
          </cell>
          <cell r="B315">
            <v>105</v>
          </cell>
        </row>
        <row r="316">
          <cell r="A316">
            <v>298</v>
          </cell>
          <cell r="B316">
            <v>106</v>
          </cell>
        </row>
        <row r="317">
          <cell r="A317">
            <v>299</v>
          </cell>
          <cell r="B317">
            <v>107</v>
          </cell>
        </row>
        <row r="318">
          <cell r="A318">
            <v>300</v>
          </cell>
          <cell r="B318">
            <v>108</v>
          </cell>
        </row>
        <row r="319">
          <cell r="A319">
            <v>301</v>
          </cell>
          <cell r="B319">
            <v>109</v>
          </cell>
        </row>
        <row r="320">
          <cell r="A320">
            <v>302</v>
          </cell>
          <cell r="B320">
            <v>110</v>
          </cell>
        </row>
        <row r="321">
          <cell r="A321">
            <v>303</v>
          </cell>
          <cell r="B321">
            <v>111</v>
          </cell>
        </row>
        <row r="322">
          <cell r="A322">
            <v>304</v>
          </cell>
          <cell r="B322">
            <v>112</v>
          </cell>
        </row>
        <row r="323">
          <cell r="A323">
            <v>305</v>
          </cell>
          <cell r="B323">
            <v>113</v>
          </cell>
        </row>
        <row r="324">
          <cell r="A324">
            <v>306</v>
          </cell>
          <cell r="B324">
            <v>114</v>
          </cell>
        </row>
        <row r="325">
          <cell r="A325">
            <v>307</v>
          </cell>
          <cell r="B325">
            <v>115</v>
          </cell>
        </row>
        <row r="326">
          <cell r="A326">
            <v>308</v>
          </cell>
          <cell r="B326">
            <v>116</v>
          </cell>
        </row>
        <row r="327">
          <cell r="A327">
            <v>309</v>
          </cell>
          <cell r="B327">
            <v>117</v>
          </cell>
        </row>
        <row r="328">
          <cell r="A328">
            <v>310</v>
          </cell>
          <cell r="B328">
            <v>118</v>
          </cell>
        </row>
        <row r="329">
          <cell r="A329">
            <v>311</v>
          </cell>
          <cell r="B329">
            <v>119</v>
          </cell>
        </row>
        <row r="330">
          <cell r="A330">
            <v>312</v>
          </cell>
          <cell r="B330">
            <v>120</v>
          </cell>
        </row>
        <row r="331">
          <cell r="A331">
            <v>313</v>
          </cell>
          <cell r="B331">
            <v>121</v>
          </cell>
        </row>
        <row r="332">
          <cell r="A332">
            <v>314</v>
          </cell>
          <cell r="B332">
            <v>122</v>
          </cell>
        </row>
        <row r="333">
          <cell r="A333">
            <v>315</v>
          </cell>
          <cell r="B333">
            <v>123</v>
          </cell>
        </row>
        <row r="334">
          <cell r="A334">
            <v>316</v>
          </cell>
          <cell r="B334">
            <v>124</v>
          </cell>
        </row>
        <row r="335">
          <cell r="A335">
            <v>317</v>
          </cell>
          <cell r="B335">
            <v>125</v>
          </cell>
        </row>
        <row r="336">
          <cell r="A336">
            <v>318</v>
          </cell>
          <cell r="B336">
            <v>126</v>
          </cell>
        </row>
        <row r="337">
          <cell r="A337">
            <v>319</v>
          </cell>
          <cell r="B337">
            <v>127</v>
          </cell>
        </row>
        <row r="338">
          <cell r="A338">
            <v>320</v>
          </cell>
          <cell r="B338">
            <v>128</v>
          </cell>
        </row>
        <row r="339">
          <cell r="A339">
            <v>321</v>
          </cell>
          <cell r="B339">
            <v>129</v>
          </cell>
        </row>
        <row r="340">
          <cell r="A340">
            <v>322</v>
          </cell>
          <cell r="B340">
            <v>130</v>
          </cell>
        </row>
        <row r="341">
          <cell r="A341">
            <v>323</v>
          </cell>
          <cell r="B341">
            <v>131</v>
          </cell>
        </row>
        <row r="342">
          <cell r="A342">
            <v>324</v>
          </cell>
          <cell r="B342">
            <v>132</v>
          </cell>
        </row>
        <row r="343">
          <cell r="A343">
            <v>325</v>
          </cell>
          <cell r="B343">
            <v>133</v>
          </cell>
        </row>
        <row r="344">
          <cell r="A344">
            <v>326</v>
          </cell>
          <cell r="B344">
            <v>134</v>
          </cell>
        </row>
        <row r="345">
          <cell r="A345">
            <v>327</v>
          </cell>
          <cell r="B345">
            <v>135</v>
          </cell>
        </row>
        <row r="346">
          <cell r="A346">
            <v>328</v>
          </cell>
          <cell r="B346">
            <v>136</v>
          </cell>
        </row>
        <row r="347">
          <cell r="A347">
            <v>329</v>
          </cell>
          <cell r="B347">
            <v>137</v>
          </cell>
        </row>
        <row r="348">
          <cell r="A348">
            <v>330</v>
          </cell>
          <cell r="B348">
            <v>138</v>
          </cell>
        </row>
        <row r="349">
          <cell r="A349">
            <v>331</v>
          </cell>
          <cell r="B349">
            <v>139</v>
          </cell>
        </row>
        <row r="350">
          <cell r="A350">
            <v>332</v>
          </cell>
          <cell r="B350">
            <v>140</v>
          </cell>
        </row>
        <row r="351">
          <cell r="A351">
            <v>333</v>
          </cell>
          <cell r="B351">
            <v>141</v>
          </cell>
        </row>
        <row r="352">
          <cell r="A352">
            <v>334</v>
          </cell>
          <cell r="B352">
            <v>142</v>
          </cell>
        </row>
        <row r="353">
          <cell r="A353">
            <v>335</v>
          </cell>
          <cell r="B353">
            <v>143</v>
          </cell>
        </row>
        <row r="354">
          <cell r="A354">
            <v>336</v>
          </cell>
          <cell r="B354">
            <v>144</v>
          </cell>
        </row>
        <row r="355">
          <cell r="A355">
            <v>337</v>
          </cell>
          <cell r="B355">
            <v>145</v>
          </cell>
        </row>
        <row r="356">
          <cell r="A356">
            <v>338</v>
          </cell>
          <cell r="B356">
            <v>146</v>
          </cell>
        </row>
        <row r="357">
          <cell r="A357">
            <v>339</v>
          </cell>
          <cell r="B357">
            <v>147</v>
          </cell>
        </row>
        <row r="358">
          <cell r="A358">
            <v>340</v>
          </cell>
          <cell r="B358">
            <v>148</v>
          </cell>
        </row>
        <row r="359">
          <cell r="A359">
            <v>341</v>
          </cell>
          <cell r="B359">
            <v>149</v>
          </cell>
        </row>
        <row r="360">
          <cell r="A360">
            <v>342</v>
          </cell>
          <cell r="B360">
            <v>150</v>
          </cell>
        </row>
        <row r="361">
          <cell r="A361">
            <v>343</v>
          </cell>
          <cell r="B361">
            <v>151</v>
          </cell>
        </row>
        <row r="362">
          <cell r="A362">
            <v>344</v>
          </cell>
          <cell r="B362">
            <v>152</v>
          </cell>
        </row>
        <row r="363">
          <cell r="A363">
            <v>345</v>
          </cell>
          <cell r="B363">
            <v>153</v>
          </cell>
        </row>
        <row r="364">
          <cell r="A364">
            <v>346</v>
          </cell>
          <cell r="B364">
            <v>154</v>
          </cell>
        </row>
        <row r="365">
          <cell r="A365">
            <v>347</v>
          </cell>
          <cell r="B365">
            <v>155</v>
          </cell>
        </row>
        <row r="366">
          <cell r="A366">
            <v>348</v>
          </cell>
          <cell r="B366">
            <v>156</v>
          </cell>
        </row>
        <row r="367">
          <cell r="A367">
            <v>349</v>
          </cell>
          <cell r="B367">
            <v>157</v>
          </cell>
        </row>
        <row r="368">
          <cell r="A368">
            <v>350</v>
          </cell>
          <cell r="B368">
            <v>158</v>
          </cell>
        </row>
        <row r="369">
          <cell r="A369">
            <v>351</v>
          </cell>
          <cell r="B369">
            <v>159</v>
          </cell>
        </row>
        <row r="370">
          <cell r="A370">
            <v>352</v>
          </cell>
          <cell r="B370">
            <v>160</v>
          </cell>
        </row>
        <row r="371">
          <cell r="A371">
            <v>353</v>
          </cell>
          <cell r="B371">
            <v>161</v>
          </cell>
        </row>
        <row r="372">
          <cell r="A372">
            <v>354</v>
          </cell>
          <cell r="B372">
            <v>162</v>
          </cell>
        </row>
        <row r="373">
          <cell r="A373">
            <v>355</v>
          </cell>
          <cell r="B373">
            <v>163</v>
          </cell>
        </row>
        <row r="374">
          <cell r="A374">
            <v>356</v>
          </cell>
          <cell r="B374">
            <v>164</v>
          </cell>
        </row>
        <row r="375">
          <cell r="A375">
            <v>357</v>
          </cell>
          <cell r="B375">
            <v>165</v>
          </cell>
        </row>
        <row r="376">
          <cell r="A376">
            <v>358</v>
          </cell>
          <cell r="B376">
            <v>166</v>
          </cell>
        </row>
        <row r="377">
          <cell r="A377">
            <v>359</v>
          </cell>
          <cell r="B377">
            <v>167</v>
          </cell>
        </row>
        <row r="378">
          <cell r="A378">
            <v>360</v>
          </cell>
          <cell r="B378">
            <v>168</v>
          </cell>
        </row>
        <row r="379">
          <cell r="A379">
            <v>361</v>
          </cell>
          <cell r="B379">
            <v>169</v>
          </cell>
        </row>
        <row r="380">
          <cell r="A380">
            <v>362</v>
          </cell>
          <cell r="B380">
            <v>170</v>
          </cell>
        </row>
        <row r="381">
          <cell r="A381">
            <v>363</v>
          </cell>
          <cell r="B381">
            <v>171</v>
          </cell>
        </row>
        <row r="382">
          <cell r="A382">
            <v>364</v>
          </cell>
          <cell r="B382">
            <v>172</v>
          </cell>
        </row>
        <row r="383">
          <cell r="A383">
            <v>365</v>
          </cell>
          <cell r="B383">
            <v>173</v>
          </cell>
        </row>
        <row r="384">
          <cell r="A384">
            <v>366</v>
          </cell>
          <cell r="B384">
            <v>174</v>
          </cell>
        </row>
        <row r="385">
          <cell r="A385">
            <v>367</v>
          </cell>
          <cell r="B385">
            <v>175</v>
          </cell>
        </row>
        <row r="386">
          <cell r="A386">
            <v>368</v>
          </cell>
          <cell r="B386">
            <v>176</v>
          </cell>
        </row>
        <row r="387">
          <cell r="A387">
            <v>369</v>
          </cell>
          <cell r="B387">
            <v>177</v>
          </cell>
        </row>
        <row r="388">
          <cell r="A388">
            <v>370</v>
          </cell>
          <cell r="B388">
            <v>178</v>
          </cell>
        </row>
        <row r="389">
          <cell r="A389">
            <v>371</v>
          </cell>
          <cell r="B389">
            <v>179</v>
          </cell>
        </row>
        <row r="390">
          <cell r="A390">
            <v>372</v>
          </cell>
          <cell r="B390">
            <v>180</v>
          </cell>
        </row>
        <row r="391">
          <cell r="A391">
            <v>373</v>
          </cell>
          <cell r="B391">
            <v>181</v>
          </cell>
        </row>
        <row r="392">
          <cell r="A392">
            <v>374</v>
          </cell>
          <cell r="B392">
            <v>182</v>
          </cell>
        </row>
        <row r="393">
          <cell r="A393">
            <v>375</v>
          </cell>
          <cell r="B393">
            <v>183</v>
          </cell>
        </row>
        <row r="394">
          <cell r="A394">
            <v>376</v>
          </cell>
          <cell r="B394">
            <v>184</v>
          </cell>
        </row>
        <row r="395">
          <cell r="A395">
            <v>377</v>
          </cell>
          <cell r="B395">
            <v>185</v>
          </cell>
        </row>
        <row r="396">
          <cell r="A396">
            <v>378</v>
          </cell>
          <cell r="B396">
            <v>186</v>
          </cell>
        </row>
        <row r="397">
          <cell r="A397">
            <v>379</v>
          </cell>
          <cell r="B397">
            <v>187</v>
          </cell>
        </row>
        <row r="398">
          <cell r="A398">
            <v>380</v>
          </cell>
          <cell r="B398">
            <v>188</v>
          </cell>
        </row>
        <row r="399">
          <cell r="A399">
            <v>381</v>
          </cell>
          <cell r="B399">
            <v>189</v>
          </cell>
        </row>
        <row r="400">
          <cell r="A400">
            <v>382</v>
          </cell>
          <cell r="B400">
            <v>190</v>
          </cell>
        </row>
        <row r="401">
          <cell r="A401">
            <v>383</v>
          </cell>
          <cell r="B401">
            <v>191</v>
          </cell>
        </row>
        <row r="402">
          <cell r="A402">
            <v>384</v>
          </cell>
          <cell r="B402">
            <v>192</v>
          </cell>
        </row>
        <row r="407">
          <cell r="A407" t="str">
            <v>Главный судья                                                           А.В.Александров</v>
          </cell>
        </row>
        <row r="410">
          <cell r="A410" t="str">
            <v>Главный секретарь                                                       И.А.Сазонов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уч-ов (Алф)"/>
      <sheetName val="Список уч-ов"/>
      <sheetName val="Юноши-группы"/>
      <sheetName val="Девушки-группы"/>
      <sheetName val="Протокол гр."/>
      <sheetName val="Бегунок гр (2)"/>
      <sheetName val="Места в группах"/>
      <sheetName val="1_Финал-юн"/>
      <sheetName val="1_Финал-дев"/>
      <sheetName val="Протокол финал"/>
      <sheetName val="Бегунок финал"/>
      <sheetName val="Бегунок 2 финал"/>
      <sheetName val="2_Финал-юн"/>
      <sheetName val="2_Финал-дев"/>
      <sheetName val="Финалы"/>
      <sheetName val="Финальные результаты"/>
      <sheetName val="R-юн"/>
      <sheetName val="R-дев"/>
      <sheetName val="Бегунок гр"/>
    </sheetNames>
    <sheetDataSet>
      <sheetData sheetId="1">
        <row r="1">
          <cell r="A1" t="str">
            <v>ПЕРВЕНСТВО РОССИИ</v>
          </cell>
        </row>
        <row r="2">
          <cell r="A2" t="str">
            <v>среди юношей и девушек 1996 года рождения и моложе.</v>
          </cell>
        </row>
        <row r="4">
          <cell r="B4" t="str">
            <v>ЛИЧНЫЕ СОРЕВНОВАНИЯ. ЮНОШИ.</v>
          </cell>
        </row>
        <row r="5">
          <cell r="A5" t="str">
            <v>С П И С О К   У Ч А С Т Н И К О В. </v>
          </cell>
        </row>
        <row r="8">
          <cell r="B8" t="str">
            <v>№</v>
          </cell>
          <cell r="C8" t="str">
            <v>Фамилия, Имя</v>
          </cell>
          <cell r="D8" t="str">
            <v>Дата рождения</v>
          </cell>
          <cell r="E8" t="str">
            <v>Рейтинг</v>
          </cell>
          <cell r="F8" t="str">
            <v>Город</v>
          </cell>
          <cell r="G8" t="str">
            <v>Субъект РФ</v>
          </cell>
          <cell r="H8" t="str">
            <v>Личный тренер</v>
          </cell>
        </row>
        <row r="9">
          <cell r="A9">
            <v>1</v>
          </cell>
          <cell r="B9" t="str">
            <v>1</v>
          </cell>
          <cell r="C9" t="str">
            <v>ШАПОШНИКОВ Степан</v>
          </cell>
          <cell r="D9">
            <v>35202</v>
          </cell>
          <cell r="E9">
            <v>341</v>
          </cell>
          <cell r="F9" t="str">
            <v>Москва</v>
          </cell>
          <cell r="G9" t="str">
            <v>Москва</v>
          </cell>
          <cell r="H9" t="str">
            <v>Ступаченко Л.Н. Бакшеев К.С. Астахов С.В.</v>
          </cell>
          <cell r="I9" t="str">
            <v>ШАПОШНИКОВ</v>
          </cell>
          <cell r="J9" t="str">
            <v>С</v>
          </cell>
          <cell r="K9" t="str">
            <v>ШАПОШНИКОВ С.</v>
          </cell>
        </row>
        <row r="10">
          <cell r="A10">
            <v>2</v>
          </cell>
          <cell r="B10" t="str">
            <v>2</v>
          </cell>
          <cell r="C10" t="str">
            <v>ХВОСТОВ Максим</v>
          </cell>
          <cell r="D10">
            <v>35084</v>
          </cell>
          <cell r="E10">
            <v>326</v>
          </cell>
          <cell r="F10" t="str">
            <v>Москва</v>
          </cell>
          <cell r="G10" t="str">
            <v>Москва</v>
          </cell>
          <cell r="H10" t="str">
            <v>Воробьев В.А. Чиченев А.В.</v>
          </cell>
          <cell r="I10" t="str">
            <v>ХВОСТОВ</v>
          </cell>
          <cell r="J10" t="str">
            <v>М</v>
          </cell>
          <cell r="K10" t="str">
            <v>ХВОСТОВ М.</v>
          </cell>
        </row>
        <row r="11">
          <cell r="A11">
            <v>3</v>
          </cell>
          <cell r="B11" t="str">
            <v>3</v>
          </cell>
          <cell r="C11" t="str">
            <v>ПОПОВ Андрей</v>
          </cell>
          <cell r="D11">
            <v>35188</v>
          </cell>
          <cell r="E11">
            <v>304</v>
          </cell>
          <cell r="F11" t="str">
            <v>Н.Новгород</v>
          </cell>
          <cell r="G11" t="str">
            <v>Нижегородская область</v>
          </cell>
          <cell r="H11" t="str">
            <v>Бахтияров Ф.Н., Виноградова О.М.</v>
          </cell>
          <cell r="I11" t="str">
            <v>ПОПОВ</v>
          </cell>
          <cell r="J11" t="str">
            <v>А</v>
          </cell>
          <cell r="K11" t="str">
            <v>ПОПОВ А.</v>
          </cell>
        </row>
        <row r="12">
          <cell r="A12">
            <v>4</v>
          </cell>
          <cell r="B12" t="str">
            <v>4</v>
          </cell>
          <cell r="C12" t="str">
            <v>СТАТИ Михаил</v>
          </cell>
          <cell r="D12">
            <v>35441</v>
          </cell>
          <cell r="E12">
            <v>288</v>
          </cell>
          <cell r="F12" t="str">
            <v>Междуреченский</v>
          </cell>
          <cell r="G12" t="str">
            <v>Ханты-Мансийский АО</v>
          </cell>
          <cell r="H12" t="str">
            <v>Тимофеев С.И. Сапрыкина Л.К.</v>
          </cell>
          <cell r="I12" t="str">
            <v>СТАТИ</v>
          </cell>
          <cell r="J12" t="str">
            <v>М</v>
          </cell>
          <cell r="K12" t="str">
            <v>СТАТИ М.</v>
          </cell>
        </row>
        <row r="13">
          <cell r="A13">
            <v>5</v>
          </cell>
          <cell r="B13" t="str">
            <v>5</v>
          </cell>
          <cell r="C13" t="str">
            <v>ЧЕРНОВ Константин</v>
          </cell>
          <cell r="D13">
            <v>35658</v>
          </cell>
          <cell r="E13">
            <v>277</v>
          </cell>
          <cell r="F13" t="str">
            <v>Екатеринбург</v>
          </cell>
          <cell r="G13" t="str">
            <v>Свердловская область</v>
          </cell>
          <cell r="H13" t="str">
            <v>Ахмедов Р.К.</v>
          </cell>
          <cell r="I13" t="str">
            <v>ЧЕРНОВ</v>
          </cell>
          <cell r="J13" t="str">
            <v>К</v>
          </cell>
          <cell r="K13" t="str">
            <v>ЧЕРНОВ К.</v>
          </cell>
        </row>
        <row r="14">
          <cell r="A14">
            <v>6</v>
          </cell>
          <cell r="B14" t="str">
            <v>6</v>
          </cell>
          <cell r="C14" t="str">
            <v>ЯБЛУНОВСКИЙ Кирилл</v>
          </cell>
          <cell r="D14">
            <v>35098</v>
          </cell>
          <cell r="E14">
            <v>258</v>
          </cell>
          <cell r="F14" t="str">
            <v>Ростов на Дону</v>
          </cell>
          <cell r="G14" t="str">
            <v>Ростовская область</v>
          </cell>
          <cell r="H14" t="str">
            <v>Щербак А.П.</v>
          </cell>
          <cell r="I14" t="str">
            <v>ЯБЛУНОВСКИЙ</v>
          </cell>
          <cell r="J14" t="str">
            <v>К</v>
          </cell>
          <cell r="K14" t="str">
            <v>ЯБЛУНОВСКИЙ К.</v>
          </cell>
        </row>
        <row r="15">
          <cell r="A15">
            <v>7</v>
          </cell>
          <cell r="B15" t="str">
            <v>7</v>
          </cell>
          <cell r="C15" t="str">
            <v>ПАВЛОВ Евгений</v>
          </cell>
          <cell r="D15">
            <v>35179</v>
          </cell>
          <cell r="E15">
            <v>254</v>
          </cell>
          <cell r="F15" t="str">
            <v>Славянск н/К</v>
          </cell>
          <cell r="G15" t="str">
            <v>Краснодарский край</v>
          </cell>
          <cell r="H15" t="str">
            <v>Крылов В.В.</v>
          </cell>
          <cell r="I15" t="str">
            <v>ПАВЛОВ</v>
          </cell>
          <cell r="J15" t="str">
            <v>Е</v>
          </cell>
          <cell r="K15" t="str">
            <v>ПАВЛОВ Е.</v>
          </cell>
        </row>
        <row r="16">
          <cell r="A16">
            <v>8</v>
          </cell>
          <cell r="B16" t="str">
            <v>8</v>
          </cell>
          <cell r="C16" t="str">
            <v>АЛИЕВ Гаджимурад</v>
          </cell>
          <cell r="D16">
            <v>35165</v>
          </cell>
          <cell r="E16">
            <v>243</v>
          </cell>
          <cell r="F16" t="str">
            <v>Махачкала</v>
          </cell>
          <cell r="G16" t="str">
            <v>Республика Дагестан</v>
          </cell>
          <cell r="H16" t="str">
            <v>Аванесов К.</v>
          </cell>
          <cell r="I16" t="str">
            <v>АЛИЕВ</v>
          </cell>
          <cell r="J16" t="str">
            <v>Г</v>
          </cell>
          <cell r="K16" t="str">
            <v>АЛИЕВ Г.</v>
          </cell>
        </row>
        <row r="17">
          <cell r="A17">
            <v>9</v>
          </cell>
          <cell r="B17" t="str">
            <v>9</v>
          </cell>
          <cell r="C17" t="str">
            <v>ВУКОЛОВ Александр</v>
          </cell>
          <cell r="D17">
            <v>35125</v>
          </cell>
          <cell r="E17">
            <v>241</v>
          </cell>
          <cell r="F17" t="str">
            <v>Скопин</v>
          </cell>
          <cell r="G17" t="str">
            <v>Рязанская область</v>
          </cell>
          <cell r="H17" t="str">
            <v>Гамаюнов И.В.</v>
          </cell>
          <cell r="I17" t="str">
            <v>ВУКОЛОВ</v>
          </cell>
          <cell r="J17" t="str">
            <v>А</v>
          </cell>
          <cell r="K17" t="str">
            <v>ВУКОЛОВ А.</v>
          </cell>
        </row>
        <row r="18">
          <cell r="A18">
            <v>10</v>
          </cell>
          <cell r="B18" t="str">
            <v>10</v>
          </cell>
          <cell r="C18" t="str">
            <v>БУРДИН Алексей</v>
          </cell>
          <cell r="D18">
            <v>35224</v>
          </cell>
          <cell r="E18">
            <v>237</v>
          </cell>
          <cell r="F18" t="str">
            <v>Губкин</v>
          </cell>
          <cell r="G18" t="str">
            <v>Белгородская область</v>
          </cell>
          <cell r="H18" t="str">
            <v>Матющенко С.А.</v>
          </cell>
          <cell r="I18" t="str">
            <v>БУРДИН</v>
          </cell>
          <cell r="J18" t="str">
            <v>А</v>
          </cell>
          <cell r="K18" t="str">
            <v>БУРДИН А.</v>
          </cell>
        </row>
        <row r="19">
          <cell r="A19">
            <v>11</v>
          </cell>
          <cell r="B19" t="str">
            <v>11</v>
          </cell>
          <cell r="C19" t="str">
            <v>БОКОВ Кирилл</v>
          </cell>
          <cell r="D19">
            <v>35141</v>
          </cell>
          <cell r="E19">
            <v>236</v>
          </cell>
          <cell r="F19" t="str">
            <v>Пермь</v>
          </cell>
          <cell r="G19" t="str">
            <v>Пермский край</v>
          </cell>
          <cell r="H19" t="str">
            <v>Подъяпольский Н.П. </v>
          </cell>
          <cell r="I19" t="str">
            <v>БОКОВ</v>
          </cell>
          <cell r="J19" t="str">
            <v>К</v>
          </cell>
          <cell r="K19" t="str">
            <v>БОКОВ К.</v>
          </cell>
        </row>
        <row r="20">
          <cell r="A20">
            <v>12</v>
          </cell>
          <cell r="B20" t="str">
            <v>12</v>
          </cell>
          <cell r="C20" t="str">
            <v>ТЮРИН Антон</v>
          </cell>
          <cell r="D20">
            <v>35127</v>
          </cell>
          <cell r="E20">
            <v>236</v>
          </cell>
          <cell r="F20" t="str">
            <v>Иваново</v>
          </cell>
          <cell r="G20" t="str">
            <v>Ивановская область</v>
          </cell>
          <cell r="H20" t="str">
            <v>Батунова В.А.</v>
          </cell>
          <cell r="I20" t="str">
            <v>ТЮРИН</v>
          </cell>
          <cell r="J20" t="str">
            <v>А</v>
          </cell>
          <cell r="K20" t="str">
            <v>ТЮРИН А.</v>
          </cell>
        </row>
        <row r="21">
          <cell r="A21">
            <v>13</v>
          </cell>
          <cell r="B21" t="str">
            <v>13</v>
          </cell>
          <cell r="C21" t="str">
            <v>ДУХАНИН Павел</v>
          </cell>
          <cell r="D21">
            <v>35288</v>
          </cell>
          <cell r="E21">
            <v>234</v>
          </cell>
          <cell r="F21" t="str">
            <v>Пермь</v>
          </cell>
          <cell r="G21" t="str">
            <v>Пермский край</v>
          </cell>
          <cell r="H21" t="str">
            <v>Подъяпольский Н.П. </v>
          </cell>
          <cell r="I21" t="str">
            <v>ДУХАНИН</v>
          </cell>
          <cell r="J21" t="str">
            <v>П</v>
          </cell>
          <cell r="K21" t="str">
            <v>ДУХАНИН П.</v>
          </cell>
        </row>
        <row r="22">
          <cell r="A22">
            <v>14</v>
          </cell>
          <cell r="B22" t="str">
            <v>14</v>
          </cell>
          <cell r="C22" t="str">
            <v>ШЕРИН Павел</v>
          </cell>
          <cell r="D22">
            <v>35154</v>
          </cell>
          <cell r="E22">
            <v>231</v>
          </cell>
          <cell r="F22" t="str">
            <v>Кемерово</v>
          </cell>
          <cell r="G22" t="str">
            <v>Кемеровская область</v>
          </cell>
          <cell r="H22" t="str">
            <v>Двойченко Е.А.</v>
          </cell>
          <cell r="I22" t="str">
            <v>ШЕРИН</v>
          </cell>
          <cell r="J22" t="str">
            <v>П</v>
          </cell>
          <cell r="K22" t="str">
            <v>ШЕРИН П.</v>
          </cell>
        </row>
        <row r="23">
          <cell r="A23">
            <v>15</v>
          </cell>
          <cell r="B23" t="str">
            <v>15</v>
          </cell>
          <cell r="C23" t="str">
            <v>МАЛЯР Эдуард</v>
          </cell>
          <cell r="D23">
            <v>35852</v>
          </cell>
          <cell r="E23">
            <v>229</v>
          </cell>
          <cell r="F23" t="str">
            <v>Новый Уренгой</v>
          </cell>
          <cell r="G23" t="str">
            <v>Тюменская область</v>
          </cell>
          <cell r="H23" t="str">
            <v>Богомолов А.А.</v>
          </cell>
          <cell r="I23" t="str">
            <v>МАЛЯР</v>
          </cell>
          <cell r="J23" t="str">
            <v>Э</v>
          </cell>
          <cell r="K23" t="str">
            <v>МАЛЯР Э.</v>
          </cell>
        </row>
        <row r="24">
          <cell r="A24">
            <v>16</v>
          </cell>
          <cell r="B24" t="str">
            <v>16</v>
          </cell>
          <cell r="C24" t="str">
            <v>КАМБОЛОВ Касболат</v>
          </cell>
          <cell r="D24">
            <v>35158</v>
          </cell>
          <cell r="E24">
            <v>227</v>
          </cell>
          <cell r="F24" t="str">
            <v>Нальчик</v>
          </cell>
          <cell r="G24" t="str">
            <v>Кабардино-Балкарская Республика</v>
          </cell>
          <cell r="H24" t="str">
            <v>Мурачаева Г.П. Деманов Д.В.</v>
          </cell>
          <cell r="I24" t="str">
            <v>КАМБОЛОВ</v>
          </cell>
          <cell r="J24" t="str">
            <v>К</v>
          </cell>
          <cell r="K24" t="str">
            <v>КАМБОЛОВ К.</v>
          </cell>
        </row>
        <row r="25">
          <cell r="A25">
            <v>17</v>
          </cell>
          <cell r="B25" t="str">
            <v>17</v>
          </cell>
          <cell r="C25" t="str">
            <v>ПРИХОДЬКО Елисей</v>
          </cell>
          <cell r="D25">
            <v>35129</v>
          </cell>
          <cell r="E25">
            <v>227</v>
          </cell>
          <cell r="F25" t="str">
            <v>Новокузнецк</v>
          </cell>
          <cell r="G25" t="str">
            <v>Кемеровская область</v>
          </cell>
          <cell r="H25" t="str">
            <v>Грошев И. Евтеев Д. Постников И.</v>
          </cell>
          <cell r="I25" t="str">
            <v>ПРИХОДЬКО</v>
          </cell>
          <cell r="J25" t="str">
            <v>Е</v>
          </cell>
          <cell r="K25" t="str">
            <v>ПРИХОДЬКО Е.</v>
          </cell>
        </row>
        <row r="26">
          <cell r="A26">
            <v>18</v>
          </cell>
          <cell r="B26" t="str">
            <v>18</v>
          </cell>
          <cell r="C26" t="str">
            <v>ЕВДОКИМОВ Максим</v>
          </cell>
          <cell r="D26">
            <v>35119</v>
          </cell>
          <cell r="E26">
            <v>226</v>
          </cell>
          <cell r="F26" t="str">
            <v>Магнитогорск</v>
          </cell>
          <cell r="G26" t="str">
            <v>Челябинская область</v>
          </cell>
          <cell r="H26" t="str">
            <v>Усов В.Н.</v>
          </cell>
          <cell r="I26" t="str">
            <v>ЕВДОКИМОВ</v>
          </cell>
          <cell r="J26" t="str">
            <v>М</v>
          </cell>
          <cell r="K26" t="str">
            <v>ЕВДОКИМОВ М.</v>
          </cell>
        </row>
        <row r="27">
          <cell r="A27">
            <v>19</v>
          </cell>
          <cell r="B27" t="str">
            <v>19</v>
          </cell>
          <cell r="C27" t="str">
            <v>РАЖЕВ Семен</v>
          </cell>
          <cell r="D27">
            <v>35375</v>
          </cell>
          <cell r="E27">
            <v>226</v>
          </cell>
          <cell r="F27" t="str">
            <v>Екатеринбург</v>
          </cell>
          <cell r="G27" t="str">
            <v>Свердловская область</v>
          </cell>
          <cell r="H27" t="str">
            <v>Злобин С.В.</v>
          </cell>
          <cell r="I27" t="str">
            <v>РАЖЕВ</v>
          </cell>
          <cell r="J27" t="str">
            <v>С</v>
          </cell>
          <cell r="K27" t="str">
            <v>РАЖЕВ С.</v>
          </cell>
        </row>
        <row r="28">
          <cell r="A28">
            <v>20</v>
          </cell>
          <cell r="B28" t="str">
            <v>20</v>
          </cell>
          <cell r="C28" t="str">
            <v>ТИХАНОВ Федор</v>
          </cell>
          <cell r="D28">
            <v>35190</v>
          </cell>
          <cell r="E28">
            <v>226</v>
          </cell>
          <cell r="F28" t="str">
            <v>Магнитогорск</v>
          </cell>
          <cell r="G28" t="str">
            <v>Челябинская область</v>
          </cell>
          <cell r="H28" t="str">
            <v>Тиханова Е.В. Вартанян М.М.</v>
          </cell>
          <cell r="I28" t="str">
            <v>ТИХАНОВ</v>
          </cell>
          <cell r="J28" t="str">
            <v>Ф</v>
          </cell>
          <cell r="K28" t="str">
            <v>ТИХАНОВ Ф.</v>
          </cell>
        </row>
        <row r="29">
          <cell r="A29">
            <v>21</v>
          </cell>
          <cell r="B29" t="str">
            <v>21</v>
          </cell>
          <cell r="C29" t="str">
            <v>ВОРОНОВ Александр</v>
          </cell>
          <cell r="D29">
            <v>35094</v>
          </cell>
          <cell r="E29">
            <v>219</v>
          </cell>
          <cell r="F29" t="str">
            <v>Пермь</v>
          </cell>
          <cell r="G29" t="str">
            <v>Пермский край</v>
          </cell>
          <cell r="H29" t="str">
            <v>Уточкин А.Г. Брайловский Е.М.</v>
          </cell>
          <cell r="I29" t="str">
            <v>ВОРОНОВ</v>
          </cell>
          <cell r="J29" t="str">
            <v>А</v>
          </cell>
          <cell r="K29" t="str">
            <v>ВОРОНОВ А.</v>
          </cell>
        </row>
        <row r="30">
          <cell r="A30">
            <v>22</v>
          </cell>
          <cell r="B30" t="str">
            <v>22</v>
          </cell>
          <cell r="C30" t="str">
            <v>ШИПОВ Алексей</v>
          </cell>
          <cell r="D30">
            <v>35103</v>
          </cell>
          <cell r="E30">
            <v>219</v>
          </cell>
          <cell r="F30" t="str">
            <v>Москва</v>
          </cell>
          <cell r="G30" t="str">
            <v>Москва</v>
          </cell>
          <cell r="H30" t="str">
            <v>Шипова М.Г. Шипов О.Л.</v>
          </cell>
          <cell r="I30" t="str">
            <v>ШИПОВ</v>
          </cell>
          <cell r="J30" t="str">
            <v>А</v>
          </cell>
          <cell r="K30" t="str">
            <v>ШИПОВ А.</v>
          </cell>
        </row>
        <row r="31">
          <cell r="A31">
            <v>23</v>
          </cell>
          <cell r="B31" t="str">
            <v>23</v>
          </cell>
          <cell r="C31" t="str">
            <v>АФАНАСЬЕВ Денис</v>
          </cell>
          <cell r="D31">
            <v>35226</v>
          </cell>
          <cell r="E31">
            <v>211</v>
          </cell>
          <cell r="F31" t="str">
            <v>С.-Петербург</v>
          </cell>
          <cell r="G31" t="str">
            <v>Санкт-Петербург</v>
          </cell>
          <cell r="H31" t="str">
            <v>Чусовской Ю.Е.</v>
          </cell>
          <cell r="I31" t="str">
            <v>АФАНАСЬЕВ</v>
          </cell>
          <cell r="J31" t="str">
            <v>Д</v>
          </cell>
          <cell r="K31" t="str">
            <v>АФАНАСЬЕВ Д.</v>
          </cell>
        </row>
        <row r="32">
          <cell r="A32">
            <v>24</v>
          </cell>
          <cell r="B32" t="str">
            <v>24</v>
          </cell>
          <cell r="C32" t="str">
            <v>ЦУРИКОВ Григорий</v>
          </cell>
          <cell r="D32">
            <v>35847</v>
          </cell>
          <cell r="E32">
            <v>209</v>
          </cell>
          <cell r="F32" t="str">
            <v>Ангарск</v>
          </cell>
          <cell r="G32" t="str">
            <v>Иркутская область</v>
          </cell>
          <cell r="H32" t="str">
            <v>Маторина Г.И.</v>
          </cell>
          <cell r="I32" t="str">
            <v>ЦУРИКОВ</v>
          </cell>
          <cell r="J32" t="str">
            <v>Г</v>
          </cell>
          <cell r="K32" t="str">
            <v>ЦУРИКОВ Г.</v>
          </cell>
        </row>
        <row r="33">
          <cell r="A33">
            <v>25</v>
          </cell>
          <cell r="B33" t="str">
            <v>25</v>
          </cell>
          <cell r="C33" t="str">
            <v>ДУХОВ Григорий</v>
          </cell>
          <cell r="D33">
            <v>35132</v>
          </cell>
          <cell r="E33">
            <v>207</v>
          </cell>
          <cell r="F33" t="str">
            <v>Подольск</v>
          </cell>
          <cell r="G33" t="str">
            <v>Московская область</v>
          </cell>
          <cell r="H33" t="str">
            <v>Цой Л.Н. Елистратов И.В.</v>
          </cell>
          <cell r="I33" t="str">
            <v>ДУХОВ</v>
          </cell>
          <cell r="J33" t="str">
            <v>Г</v>
          </cell>
          <cell r="K33" t="str">
            <v>ДУХОВ Г.</v>
          </cell>
        </row>
        <row r="34">
          <cell r="A34">
            <v>26</v>
          </cell>
          <cell r="B34" t="str">
            <v>26</v>
          </cell>
          <cell r="C34" t="str">
            <v>НЕФЕДОВ Алексей</v>
          </cell>
          <cell r="D34">
            <v>35352</v>
          </cell>
          <cell r="E34">
            <v>207</v>
          </cell>
          <cell r="F34" t="str">
            <v>Абакан</v>
          </cell>
          <cell r="G34" t="str">
            <v>Республика Хакасия</v>
          </cell>
          <cell r="H34" t="str">
            <v>Севастьянов Е.В.</v>
          </cell>
          <cell r="I34" t="str">
            <v>НЕФЕДОВ</v>
          </cell>
          <cell r="J34" t="str">
            <v>А</v>
          </cell>
          <cell r="K34" t="str">
            <v>НЕФЕДОВ А.</v>
          </cell>
        </row>
        <row r="35">
          <cell r="A35">
            <v>27</v>
          </cell>
          <cell r="B35" t="str">
            <v>27</v>
          </cell>
          <cell r="C35" t="str">
            <v>РЯБОВ Даниил</v>
          </cell>
          <cell r="D35">
            <v>35173</v>
          </cell>
          <cell r="E35">
            <v>207</v>
          </cell>
          <cell r="F35" t="str">
            <v>Саратов</v>
          </cell>
          <cell r="G35" t="str">
            <v>Саратовская область</v>
          </cell>
          <cell r="H35" t="str">
            <v>Рябов А.В.</v>
          </cell>
          <cell r="I35" t="str">
            <v>РЯБОВ</v>
          </cell>
          <cell r="J35" t="str">
            <v>Д</v>
          </cell>
          <cell r="K35" t="str">
            <v>РЯБОВ Д.</v>
          </cell>
        </row>
        <row r="36">
          <cell r="A36">
            <v>28</v>
          </cell>
          <cell r="B36" t="str">
            <v>28</v>
          </cell>
          <cell r="C36" t="str">
            <v>АДУШИНОВ Максим</v>
          </cell>
          <cell r="D36">
            <v>35308</v>
          </cell>
          <cell r="E36">
            <v>204</v>
          </cell>
          <cell r="F36" t="str">
            <v>Ангарск</v>
          </cell>
          <cell r="G36" t="str">
            <v>Иркутская область</v>
          </cell>
          <cell r="H36" t="str">
            <v>Маторина Г.И.</v>
          </cell>
          <cell r="I36" t="str">
            <v>АДУШИНОВ</v>
          </cell>
          <cell r="J36" t="str">
            <v>М</v>
          </cell>
          <cell r="K36" t="str">
            <v>АДУШИНОВ М.</v>
          </cell>
        </row>
        <row r="37">
          <cell r="A37">
            <v>29</v>
          </cell>
          <cell r="B37" t="str">
            <v>29</v>
          </cell>
          <cell r="C37" t="str">
            <v>ШАКИРОВ Ленар</v>
          </cell>
          <cell r="D37">
            <v>35449</v>
          </cell>
          <cell r="E37">
            <v>204</v>
          </cell>
          <cell r="F37" t="str">
            <v>Казань</v>
          </cell>
          <cell r="G37" t="str">
            <v>Республика Татарстан</v>
          </cell>
          <cell r="H37" t="str">
            <v>Лукишина Н.В.</v>
          </cell>
          <cell r="I37" t="str">
            <v>ШАКИРОВ</v>
          </cell>
          <cell r="J37" t="str">
            <v>Л</v>
          </cell>
          <cell r="K37" t="str">
            <v>ШАКИРОВ Л.</v>
          </cell>
        </row>
        <row r="38">
          <cell r="A38">
            <v>30</v>
          </cell>
          <cell r="B38" t="str">
            <v>30</v>
          </cell>
          <cell r="C38" t="str">
            <v>ЧЕРНИКОВ Александр</v>
          </cell>
          <cell r="D38">
            <v>35122</v>
          </cell>
          <cell r="E38">
            <v>202</v>
          </cell>
          <cell r="F38" t="str">
            <v>Тольятти</v>
          </cell>
          <cell r="G38" t="str">
            <v>Самарская область</v>
          </cell>
          <cell r="H38" t="str">
            <v>Живаев С.А. </v>
          </cell>
          <cell r="I38" t="str">
            <v>ЧЕРНИКОВ</v>
          </cell>
          <cell r="J38" t="str">
            <v>А</v>
          </cell>
          <cell r="K38" t="str">
            <v>ЧЕРНИКОВ А.</v>
          </cell>
        </row>
        <row r="39">
          <cell r="A39">
            <v>31</v>
          </cell>
          <cell r="B39" t="str">
            <v>31</v>
          </cell>
          <cell r="C39" t="str">
            <v>ИВАНОВ Юрий</v>
          </cell>
          <cell r="D39">
            <v>35139</v>
          </cell>
          <cell r="E39">
            <v>201</v>
          </cell>
          <cell r="F39" t="str">
            <v>Пермь</v>
          </cell>
          <cell r="G39" t="str">
            <v>Пермский край</v>
          </cell>
          <cell r="H39" t="str">
            <v>Подъяпольский Н.П. </v>
          </cell>
          <cell r="I39" t="str">
            <v>ИВАНОВ</v>
          </cell>
          <cell r="J39" t="str">
            <v>Ю</v>
          </cell>
          <cell r="K39" t="str">
            <v>ИВАНОВ Ю.</v>
          </cell>
        </row>
        <row r="40">
          <cell r="A40">
            <v>32</v>
          </cell>
          <cell r="B40" t="str">
            <v>32</v>
          </cell>
          <cell r="C40" t="str">
            <v>СИЛУКОВ Александр</v>
          </cell>
          <cell r="D40">
            <v>35423</v>
          </cell>
          <cell r="E40">
            <v>201</v>
          </cell>
          <cell r="F40" t="str">
            <v>Николаевск-на-Амуре</v>
          </cell>
          <cell r="G40" t="str">
            <v>Амурская область</v>
          </cell>
          <cell r="H40" t="str">
            <v>Шуваев Р.Г.</v>
          </cell>
          <cell r="I40" t="str">
            <v>СИЛУКОВ</v>
          </cell>
          <cell r="J40" t="str">
            <v>А</v>
          </cell>
          <cell r="K40" t="str">
            <v>СИЛУКОВ А.</v>
          </cell>
        </row>
        <row r="41">
          <cell r="A41">
            <v>33</v>
          </cell>
          <cell r="B41" t="str">
            <v>33</v>
          </cell>
          <cell r="C41" t="str">
            <v>БЕЛИКОВ Александр</v>
          </cell>
          <cell r="D41">
            <v>36017</v>
          </cell>
          <cell r="E41">
            <v>200</v>
          </cell>
          <cell r="F41" t="str">
            <v>Семибратово</v>
          </cell>
          <cell r="G41" t="str">
            <v>Ярославская область</v>
          </cell>
          <cell r="H41" t="str">
            <v>Корсаков Е.В.</v>
          </cell>
          <cell r="I41" t="str">
            <v>БЕЛИКОВ</v>
          </cell>
          <cell r="J41" t="str">
            <v>А</v>
          </cell>
          <cell r="K41" t="str">
            <v>БЕЛИКОВ А.</v>
          </cell>
        </row>
        <row r="42">
          <cell r="A42">
            <v>34</v>
          </cell>
          <cell r="B42" t="str">
            <v>34</v>
          </cell>
          <cell r="C42" t="str">
            <v>ГАРИН Александр</v>
          </cell>
          <cell r="D42">
            <v>35405</v>
          </cell>
          <cell r="E42">
            <v>200</v>
          </cell>
          <cell r="F42" t="str">
            <v>Тольятти</v>
          </cell>
          <cell r="G42" t="str">
            <v>Самарская область</v>
          </cell>
          <cell r="H42" t="str">
            <v>Боковая Н.Г.</v>
          </cell>
          <cell r="I42" t="str">
            <v>ГАРИН</v>
          </cell>
          <cell r="J42" t="str">
            <v>А</v>
          </cell>
          <cell r="K42" t="str">
            <v>ГАРИН А.</v>
          </cell>
        </row>
        <row r="43">
          <cell r="A43">
            <v>35</v>
          </cell>
          <cell r="B43" t="str">
            <v>35</v>
          </cell>
          <cell r="C43" t="str">
            <v>САДИКОВ Василий</v>
          </cell>
          <cell r="D43">
            <v>35073</v>
          </cell>
          <cell r="E43">
            <v>198</v>
          </cell>
          <cell r="F43" t="str">
            <v>Москва</v>
          </cell>
          <cell r="G43" t="str">
            <v>Москва</v>
          </cell>
          <cell r="H43" t="str">
            <v>Ший В.Б.</v>
          </cell>
          <cell r="I43" t="str">
            <v>САДИКОВ</v>
          </cell>
          <cell r="J43" t="str">
            <v>В</v>
          </cell>
          <cell r="K43" t="str">
            <v>САДИКОВ В.</v>
          </cell>
        </row>
        <row r="44">
          <cell r="A44">
            <v>36</v>
          </cell>
          <cell r="B44" t="str">
            <v>36</v>
          </cell>
          <cell r="C44" t="str">
            <v>ТАРУСОВ Андрей</v>
          </cell>
          <cell r="D44">
            <v>35229</v>
          </cell>
          <cell r="E44">
            <v>197</v>
          </cell>
          <cell r="F44" t="str">
            <v>Серпухов</v>
          </cell>
          <cell r="G44" t="str">
            <v>Московская область</v>
          </cell>
          <cell r="H44" t="str">
            <v>Помазков А.М. Грабилов С.В.</v>
          </cell>
          <cell r="I44" t="str">
            <v>ТАРУСОВ</v>
          </cell>
          <cell r="J44" t="str">
            <v>А</v>
          </cell>
          <cell r="K44" t="str">
            <v>ТАРУСОВ А.</v>
          </cell>
        </row>
        <row r="45">
          <cell r="A45">
            <v>37</v>
          </cell>
          <cell r="B45" t="str">
            <v>37</v>
          </cell>
          <cell r="C45" t="str">
            <v>АФАНАСЕНКО Артем</v>
          </cell>
          <cell r="D45">
            <v>35300</v>
          </cell>
          <cell r="E45">
            <v>190</v>
          </cell>
          <cell r="F45" t="str">
            <v>Крыловская</v>
          </cell>
          <cell r="G45" t="str">
            <v>Краснодарский край</v>
          </cell>
          <cell r="H45" t="str">
            <v>Пудовинников Ф.Н.</v>
          </cell>
          <cell r="I45" t="str">
            <v>АФАНАСЕНКО</v>
          </cell>
          <cell r="J45" t="str">
            <v>А</v>
          </cell>
          <cell r="K45" t="str">
            <v>АФАНАСЕНКО А.</v>
          </cell>
        </row>
        <row r="46">
          <cell r="A46">
            <v>38</v>
          </cell>
          <cell r="B46" t="str">
            <v>38</v>
          </cell>
          <cell r="C46" t="str">
            <v>РУДЕНКО Алексей</v>
          </cell>
          <cell r="D46">
            <v>35131</v>
          </cell>
          <cell r="E46">
            <v>187</v>
          </cell>
          <cell r="F46" t="str">
            <v>Волгоград</v>
          </cell>
          <cell r="G46" t="str">
            <v>Волгоградская область</v>
          </cell>
          <cell r="H46" t="str">
            <v>Аксиньина Т.Г.</v>
          </cell>
          <cell r="I46" t="str">
            <v>РУДЕНКО</v>
          </cell>
          <cell r="J46" t="str">
            <v>А</v>
          </cell>
          <cell r="K46" t="str">
            <v>РУДЕНКО А.</v>
          </cell>
        </row>
        <row r="47">
          <cell r="A47">
            <v>39</v>
          </cell>
          <cell r="B47" t="str">
            <v>39</v>
          </cell>
          <cell r="C47" t="str">
            <v>ЦЕЛИЩЕВ Иван</v>
          </cell>
          <cell r="D47">
            <v>35228</v>
          </cell>
          <cell r="E47">
            <v>185</v>
          </cell>
          <cell r="F47" t="str">
            <v>С.-Петербург</v>
          </cell>
          <cell r="G47" t="str">
            <v>Санкт-Петербург</v>
          </cell>
          <cell r="H47" t="str">
            <v>Соболевская А.С.</v>
          </cell>
          <cell r="I47" t="str">
            <v>ЦЕЛИЩЕВ</v>
          </cell>
          <cell r="J47" t="str">
            <v>И</v>
          </cell>
          <cell r="K47" t="str">
            <v>ЦЕЛИЩЕВ И.</v>
          </cell>
        </row>
        <row r="48">
          <cell r="A48">
            <v>40</v>
          </cell>
          <cell r="B48" t="str">
            <v>40</v>
          </cell>
          <cell r="C48" t="str">
            <v>АГРИКОВ Владислав</v>
          </cell>
          <cell r="D48">
            <v>35249</v>
          </cell>
          <cell r="E48">
            <v>183</v>
          </cell>
          <cell r="F48" t="str">
            <v>Ульяновск</v>
          </cell>
          <cell r="G48" t="str">
            <v>Ульяновская область</v>
          </cell>
          <cell r="H48" t="str">
            <v>Губина О.В.</v>
          </cell>
          <cell r="I48" t="str">
            <v>АГРИКОВ</v>
          </cell>
          <cell r="J48" t="str">
            <v>В</v>
          </cell>
          <cell r="K48" t="str">
            <v>АГРИКОВ В.</v>
          </cell>
        </row>
        <row r="49">
          <cell r="A49">
            <v>41</v>
          </cell>
          <cell r="B49" t="str">
            <v>41</v>
          </cell>
          <cell r="C49" t="str">
            <v>ЧУПРАКОВ Сергей</v>
          </cell>
          <cell r="D49">
            <v>35115</v>
          </cell>
          <cell r="E49">
            <v>179</v>
          </cell>
          <cell r="F49" t="str">
            <v>Боровский</v>
          </cell>
          <cell r="G49" t="str">
            <v>Тюменская область</v>
          </cell>
          <cell r="H49" t="str">
            <v>Яковщенко Т.Н.</v>
          </cell>
          <cell r="I49" t="str">
            <v>ЧУПРАКОВ</v>
          </cell>
          <cell r="J49" t="str">
            <v>С</v>
          </cell>
          <cell r="K49" t="str">
            <v>ЧУПРАКОВ С.</v>
          </cell>
        </row>
        <row r="50">
          <cell r="A50">
            <v>42</v>
          </cell>
          <cell r="B50" t="str">
            <v>42</v>
          </cell>
          <cell r="C50" t="str">
            <v>ИСЛАМОВ Глеб</v>
          </cell>
          <cell r="D50">
            <v>35147</v>
          </cell>
          <cell r="E50">
            <v>177</v>
          </cell>
          <cell r="F50" t="str">
            <v>Екатеринбург</v>
          </cell>
          <cell r="G50" t="str">
            <v>Свердловская область</v>
          </cell>
          <cell r="H50" t="str">
            <v>Пятунин И.В.</v>
          </cell>
          <cell r="I50" t="str">
            <v>ИСЛАМОВ</v>
          </cell>
          <cell r="J50" t="str">
            <v>Г</v>
          </cell>
          <cell r="K50" t="str">
            <v>ИСЛАМОВ Г.</v>
          </cell>
        </row>
        <row r="51">
          <cell r="A51">
            <v>43</v>
          </cell>
          <cell r="B51" t="str">
            <v>43</v>
          </cell>
          <cell r="C51" t="str">
            <v>ХУРЦИЛАВА Антон</v>
          </cell>
          <cell r="D51">
            <v>35555</v>
          </cell>
          <cell r="E51">
            <v>172</v>
          </cell>
          <cell r="F51" t="str">
            <v>Москва</v>
          </cell>
          <cell r="G51" t="str">
            <v>Москва</v>
          </cell>
          <cell r="H51" t="str">
            <v>Ступаченко Л.Н. Бакшеев К.С. Астахов С.В.</v>
          </cell>
          <cell r="I51" t="str">
            <v>ХУРЦИЛАВА</v>
          </cell>
          <cell r="J51" t="str">
            <v>А</v>
          </cell>
          <cell r="K51" t="str">
            <v>ХУРЦИЛАВА А.</v>
          </cell>
        </row>
        <row r="52">
          <cell r="A52">
            <v>44</v>
          </cell>
          <cell r="B52" t="str">
            <v>44</v>
          </cell>
          <cell r="C52" t="str">
            <v>ДВОЙЧЕНКО Михаил</v>
          </cell>
          <cell r="D52">
            <v>35153</v>
          </cell>
          <cell r="E52">
            <v>170</v>
          </cell>
          <cell r="F52" t="str">
            <v>Кемерово</v>
          </cell>
          <cell r="G52" t="str">
            <v>Кемеровская область</v>
          </cell>
          <cell r="H52" t="str">
            <v>Двойченко Е.А.</v>
          </cell>
          <cell r="I52" t="str">
            <v>ДВОЙЧЕНКО</v>
          </cell>
          <cell r="J52" t="str">
            <v>М</v>
          </cell>
          <cell r="K52" t="str">
            <v>ДВОЙЧЕНКО М.</v>
          </cell>
        </row>
        <row r="53">
          <cell r="A53">
            <v>45</v>
          </cell>
          <cell r="B53" t="str">
            <v>45</v>
          </cell>
          <cell r="C53" t="str">
            <v>ПАЛАМАРЧУК Владислав</v>
          </cell>
          <cell r="D53">
            <v>35713</v>
          </cell>
          <cell r="E53">
            <v>168</v>
          </cell>
          <cell r="F53" t="str">
            <v>Гатчина</v>
          </cell>
          <cell r="G53" t="str">
            <v>Ленинградская область</v>
          </cell>
          <cell r="H53" t="str">
            <v>Комов А.С. Прокофьева А.В.</v>
          </cell>
          <cell r="I53" t="str">
            <v>ПАЛАМАРЧУК</v>
          </cell>
          <cell r="J53" t="str">
            <v>В</v>
          </cell>
          <cell r="K53" t="str">
            <v>ПАЛАМАРЧУК В.</v>
          </cell>
        </row>
        <row r="54">
          <cell r="A54">
            <v>46</v>
          </cell>
          <cell r="B54" t="str">
            <v>46</v>
          </cell>
          <cell r="C54" t="str">
            <v>ЛЕЗИН Дмитрий</v>
          </cell>
          <cell r="D54">
            <v>35247</v>
          </cell>
          <cell r="E54">
            <v>165</v>
          </cell>
          <cell r="F54" t="str">
            <v>Н.Новгород</v>
          </cell>
          <cell r="G54" t="str">
            <v>Нижегородская область</v>
          </cell>
          <cell r="H54" t="str">
            <v>Белопросов В.Л.</v>
          </cell>
          <cell r="I54" t="str">
            <v>ЛЕЗИН</v>
          </cell>
          <cell r="J54" t="str">
            <v>Д</v>
          </cell>
          <cell r="K54" t="str">
            <v>ЛЕЗИН Д.</v>
          </cell>
        </row>
        <row r="55">
          <cell r="A55">
            <v>47</v>
          </cell>
          <cell r="B55" t="str">
            <v>47</v>
          </cell>
          <cell r="C55" t="str">
            <v>ФЕДОТОВ Петр</v>
          </cell>
          <cell r="D55">
            <v>35776</v>
          </cell>
          <cell r="E55">
            <v>165</v>
          </cell>
          <cell r="F55" t="str">
            <v>С.-Петербург</v>
          </cell>
          <cell r="G55" t="str">
            <v>Санкт-Петербург</v>
          </cell>
          <cell r="H55" t="str">
            <v>Фадина Л.С.</v>
          </cell>
          <cell r="I55" t="str">
            <v>ФЕДОТОВ</v>
          </cell>
          <cell r="J55" t="str">
            <v>П</v>
          </cell>
          <cell r="K55" t="str">
            <v>ФЕДОТОВ П.</v>
          </cell>
        </row>
        <row r="56">
          <cell r="A56">
            <v>48</v>
          </cell>
          <cell r="B56" t="str">
            <v>48</v>
          </cell>
          <cell r="C56" t="str">
            <v>СОЛДАТОВ Павел</v>
          </cell>
          <cell r="D56">
            <v>35198</v>
          </cell>
          <cell r="E56">
            <v>164</v>
          </cell>
          <cell r="F56" t="str">
            <v>Москва</v>
          </cell>
          <cell r="G56" t="str">
            <v>Москва</v>
          </cell>
          <cell r="H56" t="str">
            <v>Савинов Ю.Н. Биткина В.В.</v>
          </cell>
          <cell r="I56" t="str">
            <v>СОЛДАТОВ</v>
          </cell>
          <cell r="J56" t="str">
            <v>П</v>
          </cell>
          <cell r="K56" t="str">
            <v>СОЛДАТОВ П.</v>
          </cell>
        </row>
        <row r="57">
          <cell r="A57">
            <v>49</v>
          </cell>
          <cell r="B57" t="str">
            <v>49</v>
          </cell>
          <cell r="C57" t="str">
            <v>ВАСИЛЬЧЕНКО Иван</v>
          </cell>
          <cell r="D57">
            <v>35624</v>
          </cell>
          <cell r="E57">
            <v>161</v>
          </cell>
          <cell r="F57" t="str">
            <v>Москва</v>
          </cell>
          <cell r="G57" t="str">
            <v>Москва</v>
          </cell>
          <cell r="H57" t="str">
            <v>Савинов Ю.Н. Биткина В.В.</v>
          </cell>
          <cell r="I57" t="str">
            <v>ВАСИЛЬЧЕНКО</v>
          </cell>
          <cell r="J57" t="str">
            <v>И</v>
          </cell>
          <cell r="K57" t="str">
            <v>ВАСИЛЬЧЕНКО И.</v>
          </cell>
        </row>
        <row r="58">
          <cell r="A58">
            <v>50</v>
          </cell>
          <cell r="B58" t="str">
            <v>50</v>
          </cell>
          <cell r="C58" t="str">
            <v>ЧУЛАНОВ Егор</v>
          </cell>
          <cell r="D58">
            <v>35340</v>
          </cell>
          <cell r="E58">
            <v>159</v>
          </cell>
          <cell r="F58" t="str">
            <v>Лодейное Поле</v>
          </cell>
          <cell r="G58" t="str">
            <v>Ленинградская область</v>
          </cell>
          <cell r="H58" t="str">
            <v>Захаров Т.Ю.</v>
          </cell>
          <cell r="I58" t="str">
            <v>ЧУЛАНОВ</v>
          </cell>
          <cell r="J58" t="str">
            <v>Е</v>
          </cell>
          <cell r="K58" t="str">
            <v>ЧУЛАНОВ Е.</v>
          </cell>
        </row>
        <row r="59">
          <cell r="A59">
            <v>51</v>
          </cell>
          <cell r="B59" t="str">
            <v>51</v>
          </cell>
          <cell r="C59" t="str">
            <v>ЛОБОВ Владислав</v>
          </cell>
          <cell r="D59">
            <v>35197</v>
          </cell>
          <cell r="E59">
            <v>158</v>
          </cell>
          <cell r="F59" t="str">
            <v>Рыбинск</v>
          </cell>
          <cell r="G59" t="str">
            <v>Ярославская область</v>
          </cell>
          <cell r="H59" t="str">
            <v>Веселов Е.А.</v>
          </cell>
          <cell r="I59" t="str">
            <v>ЛОБОВ</v>
          </cell>
          <cell r="J59" t="str">
            <v>В</v>
          </cell>
          <cell r="K59" t="str">
            <v>ЛОБОВ В.</v>
          </cell>
        </row>
        <row r="60">
          <cell r="A60">
            <v>52</v>
          </cell>
          <cell r="B60" t="str">
            <v>52</v>
          </cell>
          <cell r="C60" t="str">
            <v>КОКШАРОВ Дмитрий</v>
          </cell>
          <cell r="D60">
            <v>35487</v>
          </cell>
          <cell r="E60">
            <v>154</v>
          </cell>
          <cell r="F60" t="str">
            <v>Пермь</v>
          </cell>
          <cell r="G60" t="str">
            <v>Пермский край</v>
          </cell>
          <cell r="H60" t="str">
            <v>Брайловский Е.М.</v>
          </cell>
          <cell r="I60" t="str">
            <v>КОКШАРОВ</v>
          </cell>
          <cell r="J60" t="str">
            <v>Д</v>
          </cell>
          <cell r="K60" t="str">
            <v>КОКШАРОВ Д.</v>
          </cell>
        </row>
        <row r="61">
          <cell r="A61">
            <v>53</v>
          </cell>
          <cell r="B61" t="str">
            <v>53</v>
          </cell>
          <cell r="C61" t="str">
            <v>ГЛЫЖКО Олег</v>
          </cell>
          <cell r="D61">
            <v>35340</v>
          </cell>
          <cell r="E61">
            <v>148</v>
          </cell>
          <cell r="F61" t="str">
            <v>Крыловская</v>
          </cell>
          <cell r="G61" t="str">
            <v>Краснодарский край</v>
          </cell>
          <cell r="H61" t="str">
            <v>Пудовинников Ф.Н.</v>
          </cell>
          <cell r="I61" t="str">
            <v>ГЛЫЖКО</v>
          </cell>
          <cell r="J61" t="str">
            <v>О</v>
          </cell>
          <cell r="K61" t="str">
            <v>ГЛЫЖКО О.</v>
          </cell>
        </row>
        <row r="62">
          <cell r="A62">
            <v>54</v>
          </cell>
          <cell r="B62" t="str">
            <v>54</v>
          </cell>
          <cell r="C62" t="str">
            <v>КАЗАРЯН Оганес</v>
          </cell>
          <cell r="D62">
            <v>35228</v>
          </cell>
          <cell r="E62">
            <v>147</v>
          </cell>
          <cell r="F62" t="str">
            <v>Апшеронск</v>
          </cell>
          <cell r="G62" t="str">
            <v>Краснодарский край</v>
          </cell>
          <cell r="H62" t="str">
            <v>Есаулков Э.С.</v>
          </cell>
          <cell r="I62" t="str">
            <v>КАЗАРЯН</v>
          </cell>
          <cell r="J62" t="str">
            <v>О</v>
          </cell>
          <cell r="K62" t="str">
            <v>КАЗАРЯН О.</v>
          </cell>
        </row>
        <row r="63">
          <cell r="A63">
            <v>55</v>
          </cell>
          <cell r="B63" t="str">
            <v>55</v>
          </cell>
          <cell r="C63" t="str">
            <v>ОТРОШКО Андрей</v>
          </cell>
          <cell r="D63">
            <v>35373</v>
          </cell>
          <cell r="E63">
            <v>145</v>
          </cell>
          <cell r="F63" t="str">
            <v>Новошахтинск</v>
          </cell>
          <cell r="G63" t="str">
            <v>Ростовская область</v>
          </cell>
          <cell r="H63" t="str">
            <v>Чернокнижникова Н.В.</v>
          </cell>
          <cell r="I63" t="str">
            <v>ОТРОШКО</v>
          </cell>
          <cell r="J63" t="str">
            <v>А</v>
          </cell>
          <cell r="K63" t="str">
            <v>ОТРОШКО А.</v>
          </cell>
        </row>
        <row r="64">
          <cell r="A64">
            <v>56</v>
          </cell>
          <cell r="B64" t="str">
            <v>56</v>
          </cell>
          <cell r="C64" t="str">
            <v>ЗАКАРИЕВ Ибрагим</v>
          </cell>
          <cell r="D64">
            <v>35936</v>
          </cell>
          <cell r="E64">
            <v>141</v>
          </cell>
          <cell r="F64" t="str">
            <v>Копейск</v>
          </cell>
          <cell r="G64" t="str">
            <v>Челябинская область</v>
          </cell>
          <cell r="H64" t="str">
            <v>Палухин В.Р. Кайп А.В.</v>
          </cell>
          <cell r="I64" t="str">
            <v>ЗАКАРИЕВ</v>
          </cell>
          <cell r="J64" t="str">
            <v>И</v>
          </cell>
          <cell r="K64" t="str">
            <v>ЗАКАРИЕВ И.</v>
          </cell>
        </row>
        <row r="65">
          <cell r="A65">
            <v>57</v>
          </cell>
          <cell r="B65" t="str">
            <v>57</v>
          </cell>
          <cell r="C65" t="str">
            <v>ЕФРЕМОВ Станислав</v>
          </cell>
          <cell r="D65">
            <v>35130</v>
          </cell>
          <cell r="E65">
            <v>135</v>
          </cell>
          <cell r="F65" t="str">
            <v>С.-Петербург</v>
          </cell>
          <cell r="G65" t="str">
            <v>Санкт-Петербург</v>
          </cell>
          <cell r="H65" t="str">
            <v>Чусовской Ю.Е.</v>
          </cell>
          <cell r="I65" t="str">
            <v>ЕФРЕМОВ</v>
          </cell>
          <cell r="J65" t="str">
            <v>С</v>
          </cell>
          <cell r="K65" t="str">
            <v>ЕФРЕМОВ С.</v>
          </cell>
        </row>
        <row r="66">
          <cell r="A66">
            <v>58</v>
          </cell>
          <cell r="B66" t="str">
            <v>58</v>
          </cell>
          <cell r="C66" t="str">
            <v>ГОРБАТОВ Денис</v>
          </cell>
          <cell r="D66">
            <v>35796</v>
          </cell>
          <cell r="E66">
            <v>78</v>
          </cell>
          <cell r="F66" t="str">
            <v>Чебоксары</v>
          </cell>
          <cell r="G66" t="str">
            <v>Чувашская Республика</v>
          </cell>
          <cell r="H66" t="str">
            <v>Петрушкова Н.В. Алексеев А.М.</v>
          </cell>
          <cell r="I66" t="str">
            <v>ГОРБАТОВ</v>
          </cell>
          <cell r="J66" t="str">
            <v>Д</v>
          </cell>
          <cell r="K66" t="str">
            <v>ГОРБАТОВ Д.</v>
          </cell>
        </row>
        <row r="67">
          <cell r="A67">
            <v>59</v>
          </cell>
          <cell r="B67" t="str">
            <v>59</v>
          </cell>
          <cell r="C67" t="str">
            <v>КОЧЕРЖУК Евгений</v>
          </cell>
          <cell r="D67">
            <v>35939</v>
          </cell>
          <cell r="E67">
            <v>70</v>
          </cell>
          <cell r="F67" t="str">
            <v>Чебоксары  </v>
          </cell>
          <cell r="G67" t="str">
            <v>Чувашская Республика</v>
          </cell>
          <cell r="H67" t="str">
            <v>Алексеев А.М. Петрушкова Н.В.</v>
          </cell>
          <cell r="I67" t="str">
            <v>КОЧЕРЖУК</v>
          </cell>
          <cell r="J67" t="str">
            <v>Е</v>
          </cell>
          <cell r="K67" t="str">
            <v>КОЧЕРЖУК Е.</v>
          </cell>
        </row>
        <row r="68">
          <cell r="A68">
            <v>60</v>
          </cell>
          <cell r="B68" t="str">
            <v>60</v>
          </cell>
          <cell r="C68" t="str">
            <v>РАЙМОВ Роман</v>
          </cell>
          <cell r="D68">
            <v>35431</v>
          </cell>
          <cell r="E68">
            <v>64</v>
          </cell>
          <cell r="F68" t="str">
            <v>Чебоксары</v>
          </cell>
          <cell r="G68" t="str">
            <v>Чувашская Республика</v>
          </cell>
          <cell r="H68" t="str">
            <v>Андреев Р.К. Ананьев Д.К.</v>
          </cell>
          <cell r="I68" t="str">
            <v>РАЙМОВ</v>
          </cell>
          <cell r="J68" t="str">
            <v>Р</v>
          </cell>
          <cell r="K68" t="str">
            <v>РАЙМОВ Р.</v>
          </cell>
        </row>
        <row r="69">
          <cell r="A69">
            <v>61</v>
          </cell>
          <cell r="B69" t="str">
            <v>61</v>
          </cell>
          <cell r="D69" t="str">
            <v/>
          </cell>
          <cell r="F69" t="str">
            <v/>
          </cell>
          <cell r="I69" t="e">
            <v>#VALUE!</v>
          </cell>
          <cell r="J69" t="e">
            <v>#VALUE!</v>
          </cell>
          <cell r="K69" t="e">
            <v>#VALUE!</v>
          </cell>
        </row>
        <row r="70">
          <cell r="A70">
            <v>62</v>
          </cell>
          <cell r="B70" t="str">
            <v>62</v>
          </cell>
          <cell r="D70" t="str">
            <v/>
          </cell>
          <cell r="F70" t="str">
            <v/>
          </cell>
          <cell r="I70" t="e">
            <v>#VALUE!</v>
          </cell>
          <cell r="J70" t="e">
            <v>#VALUE!</v>
          </cell>
          <cell r="K70" t="e">
            <v>#VALUE!</v>
          </cell>
        </row>
        <row r="71">
          <cell r="A71">
            <v>63</v>
          </cell>
          <cell r="B71" t="str">
            <v>63</v>
          </cell>
          <cell r="D71" t="str">
            <v/>
          </cell>
          <cell r="F71" t="str">
            <v/>
          </cell>
          <cell r="I71" t="e">
            <v>#VALUE!</v>
          </cell>
          <cell r="J71" t="e">
            <v>#VALUE!</v>
          </cell>
          <cell r="K71" t="e">
            <v>#VALUE!</v>
          </cell>
        </row>
        <row r="72">
          <cell r="A72">
            <v>200</v>
          </cell>
          <cell r="B72" t="str">
            <v>64</v>
          </cell>
          <cell r="D72" t="str">
            <v/>
          </cell>
          <cell r="F72" t="str">
            <v/>
          </cell>
          <cell r="I72" t="e">
            <v>#VALUE!</v>
          </cell>
          <cell r="J72" t="e">
            <v>#VALUE!</v>
          </cell>
          <cell r="K72" t="str">
            <v>Х</v>
          </cell>
        </row>
        <row r="75">
          <cell r="C75" t="str">
            <v>Главный судья</v>
          </cell>
          <cell r="H75" t="str">
            <v>Малова Г.Е.</v>
          </cell>
        </row>
        <row r="77">
          <cell r="C77" t="str">
            <v>Главный секретарь</v>
          </cell>
          <cell r="H77" t="str">
            <v>Александров А.В.</v>
          </cell>
        </row>
        <row r="79">
          <cell r="B79" t="str">
            <v>ЛИЧНЫЕ СОРЕВНОВАНИЯ. ДЕВУШКИ.</v>
          </cell>
        </row>
        <row r="80">
          <cell r="A80" t="str">
            <v>С П И С О К   У Ч А С Т Н И К О В. </v>
          </cell>
        </row>
        <row r="83">
          <cell r="B83" t="str">
            <v>№</v>
          </cell>
          <cell r="C83" t="str">
            <v>Фамилия, Имя</v>
          </cell>
          <cell r="D83" t="str">
            <v>Дата рождения</v>
          </cell>
          <cell r="E83" t="str">
            <v>Рейтинг</v>
          </cell>
          <cell r="F83" t="str">
            <v>Город</v>
          </cell>
          <cell r="G83" t="str">
            <v>Субъект РФ</v>
          </cell>
          <cell r="H83" t="str">
            <v>Личный тренер</v>
          </cell>
        </row>
        <row r="84">
          <cell r="A84">
            <v>101</v>
          </cell>
          <cell r="B84" t="str">
            <v>1</v>
          </cell>
          <cell r="C84" t="str">
            <v>ВЛАСКИНА Яна</v>
          </cell>
          <cell r="D84">
            <v>35111</v>
          </cell>
          <cell r="E84">
            <v>391</v>
          </cell>
          <cell r="F84" t="str">
            <v>Магнитогорск</v>
          </cell>
          <cell r="G84" t="str">
            <v>Челябинская область</v>
          </cell>
          <cell r="H84" t="str">
            <v>Усов В.Н.</v>
          </cell>
          <cell r="I84" t="str">
            <v>ВЛАСКИНА</v>
          </cell>
          <cell r="J84" t="str">
            <v>Я</v>
          </cell>
          <cell r="K84" t="str">
            <v>ВЛАСКИНА Я.</v>
          </cell>
        </row>
        <row r="85">
          <cell r="A85">
            <v>102</v>
          </cell>
          <cell r="B85" t="str">
            <v>2</v>
          </cell>
          <cell r="C85" t="str">
            <v>ГАРНОВА Татьяна</v>
          </cell>
          <cell r="D85">
            <v>35087</v>
          </cell>
          <cell r="E85">
            <v>351</v>
          </cell>
          <cell r="F85" t="str">
            <v>Москва</v>
          </cell>
          <cell r="G85" t="str">
            <v>Москва</v>
          </cell>
          <cell r="H85" t="str">
            <v>Ступаченко Л.Н. Бакшеев К.С. Астахов С.В.</v>
          </cell>
          <cell r="I85" t="str">
            <v>ГАРНОВА</v>
          </cell>
          <cell r="J85" t="str">
            <v>Т</v>
          </cell>
          <cell r="K85" t="str">
            <v>ГАРНОВА Т.</v>
          </cell>
        </row>
        <row r="86">
          <cell r="A86">
            <v>103</v>
          </cell>
          <cell r="B86" t="str">
            <v>3</v>
          </cell>
          <cell r="C86" t="str">
            <v>ИГНАТОВИЧ Евгения</v>
          </cell>
          <cell r="D86">
            <v>35428</v>
          </cell>
          <cell r="E86">
            <v>346</v>
          </cell>
          <cell r="F86" t="str">
            <v>Абакан</v>
          </cell>
          <cell r="G86" t="str">
            <v>Республика Хакасия</v>
          </cell>
          <cell r="H86" t="str">
            <v>Запевалова И.Б.</v>
          </cell>
          <cell r="I86" t="str">
            <v>ИГНАТОВИЧ</v>
          </cell>
          <cell r="J86" t="str">
            <v>Е</v>
          </cell>
          <cell r="K86" t="str">
            <v>ИГНАТОВИЧ Е.</v>
          </cell>
        </row>
        <row r="87">
          <cell r="A87">
            <v>104</v>
          </cell>
          <cell r="B87" t="str">
            <v>4</v>
          </cell>
          <cell r="C87" t="str">
            <v>ТОЧКАСОВА Анастасия</v>
          </cell>
          <cell r="D87">
            <v>35293</v>
          </cell>
          <cell r="E87">
            <v>327</v>
          </cell>
          <cell r="F87" t="str">
            <v>Казань</v>
          </cell>
          <cell r="G87" t="str">
            <v>Республика Татарстан</v>
          </cell>
          <cell r="H87" t="str">
            <v>Лукишина Н.В.</v>
          </cell>
          <cell r="I87" t="str">
            <v>ТОЧКАСОВА</v>
          </cell>
          <cell r="J87" t="str">
            <v>А</v>
          </cell>
          <cell r="K87" t="str">
            <v>ТОЧКАСОВА А.</v>
          </cell>
        </row>
        <row r="88">
          <cell r="A88">
            <v>105</v>
          </cell>
          <cell r="B88" t="str">
            <v>5</v>
          </cell>
          <cell r="C88" t="str">
            <v>ЩЕТИНКИНА Валерия</v>
          </cell>
          <cell r="D88">
            <v>35221</v>
          </cell>
          <cell r="E88">
            <v>317</v>
          </cell>
          <cell r="F88" t="str">
            <v>С.-Петербург</v>
          </cell>
          <cell r="G88" t="str">
            <v>Санкт-Петербург</v>
          </cell>
          <cell r="H88" t="str">
            <v>Щетинкина Е.Ю.</v>
          </cell>
          <cell r="I88" t="str">
            <v>ЩЕТИНКИНА</v>
          </cell>
          <cell r="J88" t="str">
            <v>Ва</v>
          </cell>
          <cell r="K88" t="str">
            <v>ЩЕТИНКИНА В.</v>
          </cell>
        </row>
        <row r="89">
          <cell r="A89">
            <v>106</v>
          </cell>
          <cell r="B89" t="str">
            <v>6</v>
          </cell>
          <cell r="C89" t="str">
            <v>ГРЕЧИШНИКОВА Кристина</v>
          </cell>
          <cell r="D89">
            <v>35161</v>
          </cell>
          <cell r="E89">
            <v>308</v>
          </cell>
          <cell r="F89" t="str">
            <v>Челябинск</v>
          </cell>
          <cell r="G89" t="str">
            <v>Челябинская область</v>
          </cell>
          <cell r="H89" t="str">
            <v>Пискулин В.П.</v>
          </cell>
          <cell r="I89" t="str">
            <v>ГРЕЧИШНИКОВА</v>
          </cell>
          <cell r="J89" t="str">
            <v>К</v>
          </cell>
          <cell r="K89" t="str">
            <v>ГРЕЧИШНИКОВА К.</v>
          </cell>
        </row>
        <row r="90">
          <cell r="A90">
            <v>107</v>
          </cell>
          <cell r="B90" t="str">
            <v>7</v>
          </cell>
          <cell r="C90" t="str">
            <v>САЛЕЕВА Ксения</v>
          </cell>
          <cell r="D90">
            <v>35069</v>
          </cell>
          <cell r="E90">
            <v>268</v>
          </cell>
          <cell r="F90" t="str">
            <v>Семибратово</v>
          </cell>
          <cell r="G90" t="str">
            <v>Ярославская область</v>
          </cell>
          <cell r="H90" t="str">
            <v>Тимошин А.К.</v>
          </cell>
          <cell r="I90" t="str">
            <v>САЛЕЕВА</v>
          </cell>
          <cell r="J90" t="str">
            <v>К</v>
          </cell>
          <cell r="K90" t="str">
            <v>САЛЕЕВА К.</v>
          </cell>
        </row>
        <row r="91">
          <cell r="A91">
            <v>108</v>
          </cell>
          <cell r="B91" t="str">
            <v>8</v>
          </cell>
          <cell r="C91" t="str">
            <v>ШИШКИНА Нина</v>
          </cell>
          <cell r="D91">
            <v>35193</v>
          </cell>
          <cell r="E91">
            <v>259</v>
          </cell>
          <cell r="F91" t="str">
            <v>Тобольск</v>
          </cell>
          <cell r="G91" t="str">
            <v>Тюменская область</v>
          </cell>
          <cell r="H91" t="str">
            <v>Верухин С.Г.</v>
          </cell>
          <cell r="I91" t="str">
            <v>ШИШКИНА</v>
          </cell>
          <cell r="J91" t="str">
            <v>Н</v>
          </cell>
          <cell r="K91" t="str">
            <v>ШИШКИНА Н.</v>
          </cell>
        </row>
        <row r="92">
          <cell r="A92">
            <v>109</v>
          </cell>
          <cell r="B92" t="str">
            <v>9</v>
          </cell>
          <cell r="C92" t="str">
            <v>МОЧАЛОВА Анастасия</v>
          </cell>
          <cell r="D92">
            <v>35457</v>
          </cell>
          <cell r="E92">
            <v>252</v>
          </cell>
          <cell r="F92" t="str">
            <v>Сорочинск</v>
          </cell>
          <cell r="G92" t="str">
            <v>Оренбургская область</v>
          </cell>
          <cell r="H92" t="str">
            <v>Адеянов Д.В.</v>
          </cell>
          <cell r="I92" t="str">
            <v>МОЧАЛОВА</v>
          </cell>
          <cell r="J92" t="str">
            <v>А</v>
          </cell>
          <cell r="K92" t="str">
            <v>МОЧАЛОВА А.</v>
          </cell>
        </row>
        <row r="93">
          <cell r="A93">
            <v>110</v>
          </cell>
          <cell r="B93" t="str">
            <v>10</v>
          </cell>
          <cell r="C93" t="str">
            <v>ТАТАРИНОВА Екатерина</v>
          </cell>
          <cell r="D93">
            <v>35338</v>
          </cell>
          <cell r="E93">
            <v>240</v>
          </cell>
          <cell r="F93" t="str">
            <v>Кемерово</v>
          </cell>
          <cell r="G93" t="str">
            <v>Кемеровская область</v>
          </cell>
          <cell r="H93" t="str">
            <v>Двойченко Е.А.</v>
          </cell>
          <cell r="I93" t="str">
            <v>ТАТАРИНОВА</v>
          </cell>
          <cell r="J93" t="str">
            <v>Е</v>
          </cell>
          <cell r="K93" t="str">
            <v>ТАТАРИНОВА Е.</v>
          </cell>
        </row>
        <row r="94">
          <cell r="A94">
            <v>111</v>
          </cell>
          <cell r="B94" t="str">
            <v>11</v>
          </cell>
          <cell r="C94" t="str">
            <v>АМЕЛИНА Габриэла</v>
          </cell>
          <cell r="D94">
            <v>35139</v>
          </cell>
          <cell r="E94">
            <v>238</v>
          </cell>
          <cell r="F94" t="str">
            <v>Мосренген</v>
          </cell>
          <cell r="G94" t="str">
            <v>Московская область</v>
          </cell>
          <cell r="H94" t="str">
            <v>Амелин А.Н.</v>
          </cell>
          <cell r="I94" t="str">
            <v>АМЕЛИНА</v>
          </cell>
          <cell r="J94" t="str">
            <v>Г</v>
          </cell>
          <cell r="K94" t="str">
            <v>АМЕЛИНА Г.</v>
          </cell>
        </row>
        <row r="95">
          <cell r="A95">
            <v>112</v>
          </cell>
          <cell r="B95" t="str">
            <v>12</v>
          </cell>
          <cell r="C95" t="str">
            <v>БИКЕЕВА Полина</v>
          </cell>
          <cell r="D95">
            <v>35584</v>
          </cell>
          <cell r="E95">
            <v>235</v>
          </cell>
          <cell r="F95" t="str">
            <v>Екатеринбург</v>
          </cell>
          <cell r="G95" t="str">
            <v>Свердловская область</v>
          </cell>
          <cell r="H95" t="str">
            <v>Каменев А.Ю.</v>
          </cell>
          <cell r="I95" t="str">
            <v>БИКЕЕВА</v>
          </cell>
          <cell r="J95" t="str">
            <v>П</v>
          </cell>
          <cell r="K95" t="str">
            <v>БИКЕЕВА П.</v>
          </cell>
        </row>
        <row r="96">
          <cell r="A96">
            <v>113</v>
          </cell>
          <cell r="B96" t="str">
            <v>13</v>
          </cell>
          <cell r="C96" t="str">
            <v>ХЛЫЗОВА Елизавета</v>
          </cell>
          <cell r="D96">
            <v>35378</v>
          </cell>
          <cell r="E96">
            <v>234</v>
          </cell>
          <cell r="F96" t="str">
            <v>Тамбов</v>
          </cell>
          <cell r="G96" t="str">
            <v>Тамбовская область</v>
          </cell>
          <cell r="H96" t="str">
            <v>Чернов Э.А. Пляскевич Г.В.</v>
          </cell>
          <cell r="I96" t="str">
            <v>ХЛЫЗОВА</v>
          </cell>
          <cell r="J96" t="str">
            <v>Е</v>
          </cell>
          <cell r="K96" t="str">
            <v>ХЛЫЗОВА Е.</v>
          </cell>
        </row>
        <row r="97">
          <cell r="A97">
            <v>114</v>
          </cell>
          <cell r="B97" t="str">
            <v>14</v>
          </cell>
          <cell r="C97" t="str">
            <v>КОТЕЛЬНИКОВА Ксения</v>
          </cell>
          <cell r="D97">
            <v>35356</v>
          </cell>
          <cell r="E97">
            <v>233</v>
          </cell>
          <cell r="F97" t="str">
            <v>Волжский</v>
          </cell>
          <cell r="G97" t="str">
            <v>Волгоградская область</v>
          </cell>
          <cell r="H97" t="str">
            <v>Нагибеков Х.О. Байбакова Е.И.</v>
          </cell>
          <cell r="I97" t="str">
            <v>КОТЕЛЬНИКОВА</v>
          </cell>
          <cell r="J97" t="str">
            <v>К</v>
          </cell>
          <cell r="K97" t="str">
            <v>КОТЕЛЬНИКОВА К.</v>
          </cell>
        </row>
        <row r="98">
          <cell r="A98">
            <v>115</v>
          </cell>
          <cell r="B98" t="str">
            <v>15</v>
          </cell>
          <cell r="C98" t="str">
            <v>ЗИНЧЕНКО Дарья</v>
          </cell>
          <cell r="D98">
            <v>35197</v>
          </cell>
          <cell r="E98">
            <v>231</v>
          </cell>
          <cell r="F98" t="str">
            <v>Москва</v>
          </cell>
          <cell r="G98" t="str">
            <v>Москва</v>
          </cell>
          <cell r="H98" t="str">
            <v>Спиридонов О.В.</v>
          </cell>
          <cell r="I98" t="str">
            <v>ЗИНЧЕНКО</v>
          </cell>
          <cell r="J98" t="str">
            <v>Д</v>
          </cell>
          <cell r="K98" t="str">
            <v>ЗИНЧЕНКО Д.</v>
          </cell>
        </row>
        <row r="99">
          <cell r="A99">
            <v>116</v>
          </cell>
          <cell r="B99" t="str">
            <v>16</v>
          </cell>
          <cell r="C99" t="str">
            <v>АРТАМОНОВА Варвара</v>
          </cell>
          <cell r="D99">
            <v>35227</v>
          </cell>
          <cell r="E99">
            <v>229</v>
          </cell>
          <cell r="F99" t="str">
            <v>С.-Петербург</v>
          </cell>
          <cell r="G99" t="str">
            <v>Санкт-Петербург</v>
          </cell>
          <cell r="H99" t="str">
            <v>Упинина Н.О.</v>
          </cell>
          <cell r="I99" t="str">
            <v>АРТАМОНОВА</v>
          </cell>
          <cell r="J99" t="str">
            <v>В</v>
          </cell>
          <cell r="K99" t="str">
            <v>АРТАМОНОВА В.</v>
          </cell>
        </row>
        <row r="100">
          <cell r="A100">
            <v>117</v>
          </cell>
          <cell r="B100" t="str">
            <v>17</v>
          </cell>
          <cell r="C100" t="str">
            <v>РЯБЦЕВА Варвара</v>
          </cell>
          <cell r="D100">
            <v>35431</v>
          </cell>
          <cell r="E100">
            <v>224</v>
          </cell>
          <cell r="F100" t="str">
            <v>Южно-Сахалинск</v>
          </cell>
          <cell r="G100" t="str">
            <v>Сахалинская область</v>
          </cell>
          <cell r="H100" t="str">
            <v>Бондарь Л.Н.</v>
          </cell>
          <cell r="I100" t="str">
            <v>РЯБЦЕВА</v>
          </cell>
          <cell r="J100" t="str">
            <v>В</v>
          </cell>
          <cell r="K100" t="str">
            <v>РЯБЦЕВА В.</v>
          </cell>
        </row>
        <row r="101">
          <cell r="A101">
            <v>118</v>
          </cell>
          <cell r="B101" t="str">
            <v>18</v>
          </cell>
          <cell r="C101" t="str">
            <v>МЕЛЬНИКОВА Арина</v>
          </cell>
          <cell r="D101">
            <v>35328</v>
          </cell>
          <cell r="E101">
            <v>222</v>
          </cell>
          <cell r="F101" t="str">
            <v>С.-Петербург</v>
          </cell>
          <cell r="G101" t="str">
            <v>Санкт-Петербург</v>
          </cell>
          <cell r="H101" t="str">
            <v>Упинина Н.О.</v>
          </cell>
          <cell r="I101" t="str">
            <v>МЕЛЬНИКОВА</v>
          </cell>
          <cell r="J101" t="str">
            <v>А</v>
          </cell>
          <cell r="K101" t="str">
            <v>МЕЛЬНИКОВА А.</v>
          </cell>
        </row>
        <row r="102">
          <cell r="A102">
            <v>119</v>
          </cell>
          <cell r="B102" t="str">
            <v>19</v>
          </cell>
          <cell r="C102" t="str">
            <v>ЧЕРНОВА Дарья</v>
          </cell>
          <cell r="D102">
            <v>35541</v>
          </cell>
          <cell r="E102">
            <v>221</v>
          </cell>
          <cell r="F102" t="str">
            <v>Н.Новгород</v>
          </cell>
          <cell r="G102" t="str">
            <v>Нижегородская область</v>
          </cell>
          <cell r="H102" t="str">
            <v>Брусин С.Б. Милин Е.В.</v>
          </cell>
          <cell r="I102" t="str">
            <v>ЧЕРНОВА</v>
          </cell>
          <cell r="J102" t="str">
            <v>Д</v>
          </cell>
          <cell r="K102" t="str">
            <v>ЧЕРНОВА Д.</v>
          </cell>
        </row>
        <row r="103">
          <cell r="A103">
            <v>120</v>
          </cell>
          <cell r="B103" t="str">
            <v>20</v>
          </cell>
          <cell r="C103" t="str">
            <v>ЧЕРНЯВСКАЯ Екатерина</v>
          </cell>
          <cell r="D103">
            <v>35200</v>
          </cell>
          <cell r="E103">
            <v>221</v>
          </cell>
          <cell r="F103" t="str">
            <v>Городовиковск</v>
          </cell>
          <cell r="G103" t="str">
            <v>Республика Калмыкия</v>
          </cell>
          <cell r="H103" t="str">
            <v>Чернявская О.А.</v>
          </cell>
          <cell r="I103" t="str">
            <v>ЧЕРНЯВСКАЯ</v>
          </cell>
          <cell r="J103" t="str">
            <v>Е</v>
          </cell>
          <cell r="K103" t="str">
            <v>ЧЕРНЯВСКАЯ Е.</v>
          </cell>
        </row>
        <row r="104">
          <cell r="A104">
            <v>121</v>
          </cell>
          <cell r="B104" t="str">
            <v>21</v>
          </cell>
          <cell r="C104" t="str">
            <v>БОЧКАРЕВА Алина</v>
          </cell>
          <cell r="D104">
            <v>35122</v>
          </cell>
          <cell r="E104">
            <v>207</v>
          </cell>
          <cell r="F104" t="str">
            <v>Н.Новгород</v>
          </cell>
          <cell r="G104" t="str">
            <v>Нижегородская область</v>
          </cell>
          <cell r="H104" t="str">
            <v>Белопросов В.Л.</v>
          </cell>
          <cell r="I104" t="str">
            <v>БОЧКАРЕВА</v>
          </cell>
          <cell r="J104" t="str">
            <v>А</v>
          </cell>
          <cell r="K104" t="str">
            <v>БОЧКАРЕВА А.</v>
          </cell>
        </row>
        <row r="105">
          <cell r="A105">
            <v>122</v>
          </cell>
          <cell r="B105" t="str">
            <v>22</v>
          </cell>
          <cell r="C105" t="str">
            <v>ЛЫСАК Карина</v>
          </cell>
          <cell r="D105">
            <v>35350</v>
          </cell>
          <cell r="E105">
            <v>206</v>
          </cell>
          <cell r="F105" t="str">
            <v>Новокузнецк</v>
          </cell>
          <cell r="G105" t="str">
            <v>Кемеровская область</v>
          </cell>
          <cell r="H105" t="str">
            <v>Сяткина Н.В.</v>
          </cell>
          <cell r="I105" t="str">
            <v>ЛЫСАК</v>
          </cell>
          <cell r="J105" t="str">
            <v>К</v>
          </cell>
          <cell r="K105" t="str">
            <v>ЛЫСАК К.</v>
          </cell>
        </row>
        <row r="106">
          <cell r="A106">
            <v>123</v>
          </cell>
          <cell r="B106" t="str">
            <v>23</v>
          </cell>
          <cell r="C106" t="str">
            <v>СИМУСЬКОВА Анастасия</v>
          </cell>
          <cell r="D106">
            <v>35458</v>
          </cell>
          <cell r="E106">
            <v>205</v>
          </cell>
          <cell r="F106" t="str">
            <v>Сорочинск</v>
          </cell>
          <cell r="G106" t="str">
            <v>Оренбургская область</v>
          </cell>
          <cell r="H106" t="str">
            <v>Адеянов Д.В.</v>
          </cell>
          <cell r="I106" t="str">
            <v>СИМУСЬКОВА</v>
          </cell>
          <cell r="J106" t="str">
            <v>А</v>
          </cell>
          <cell r="K106" t="str">
            <v>СИМУСЬКОВА А.</v>
          </cell>
        </row>
        <row r="107">
          <cell r="A107">
            <v>124</v>
          </cell>
          <cell r="B107" t="str">
            <v>24</v>
          </cell>
          <cell r="C107" t="str">
            <v>ТИТОВА Юлия</v>
          </cell>
          <cell r="D107">
            <v>35138</v>
          </cell>
          <cell r="E107">
            <v>201</v>
          </cell>
          <cell r="F107" t="str">
            <v>Челябинск</v>
          </cell>
          <cell r="G107" t="str">
            <v>Челябинская область</v>
          </cell>
          <cell r="H107" t="str">
            <v>Тарасова Н.Г. Худяков Д.В.</v>
          </cell>
          <cell r="I107" t="str">
            <v>ТИТОВА</v>
          </cell>
          <cell r="J107" t="str">
            <v>Ю</v>
          </cell>
          <cell r="K107" t="str">
            <v>ТИТОВА Ю.</v>
          </cell>
        </row>
        <row r="108">
          <cell r="A108">
            <v>125</v>
          </cell>
          <cell r="B108" t="str">
            <v>25</v>
          </cell>
          <cell r="C108" t="str">
            <v>НЕФЕДОВА Ирина</v>
          </cell>
          <cell r="D108">
            <v>35813</v>
          </cell>
          <cell r="E108">
            <v>199</v>
          </cell>
          <cell r="F108" t="str">
            <v>Абакан</v>
          </cell>
          <cell r="G108" t="str">
            <v>Республика Хакасия</v>
          </cell>
          <cell r="H108" t="str">
            <v>Запевалова И.Б.</v>
          </cell>
          <cell r="I108" t="str">
            <v>НЕФЕДОВА</v>
          </cell>
          <cell r="J108" t="str">
            <v>И</v>
          </cell>
          <cell r="K108" t="str">
            <v>НЕФЕДОВА И.</v>
          </cell>
        </row>
        <row r="109">
          <cell r="A109">
            <v>126</v>
          </cell>
          <cell r="B109" t="str">
            <v>26</v>
          </cell>
          <cell r="C109" t="str">
            <v>КОНОНОВА Мария</v>
          </cell>
          <cell r="D109">
            <v>35174</v>
          </cell>
          <cell r="E109">
            <v>195</v>
          </cell>
          <cell r="F109" t="str">
            <v>Калининград</v>
          </cell>
          <cell r="G109" t="str">
            <v>Калининградская область</v>
          </cell>
          <cell r="H109" t="str">
            <v>Ткаченко Т.А.</v>
          </cell>
          <cell r="I109" t="str">
            <v>КОНОНОВА</v>
          </cell>
          <cell r="J109" t="str">
            <v>М</v>
          </cell>
          <cell r="K109" t="str">
            <v>КОНОНОВА М.</v>
          </cell>
        </row>
        <row r="110">
          <cell r="A110">
            <v>127</v>
          </cell>
          <cell r="B110" t="str">
            <v>27</v>
          </cell>
          <cell r="C110" t="str">
            <v>БУТРИНА Любовь</v>
          </cell>
          <cell r="D110">
            <v>35190</v>
          </cell>
          <cell r="E110">
            <v>194</v>
          </cell>
          <cell r="F110" t="str">
            <v>Серпухов</v>
          </cell>
          <cell r="G110" t="str">
            <v>Московская область</v>
          </cell>
          <cell r="H110" t="str">
            <v>Давыдянц Л.Н.</v>
          </cell>
          <cell r="I110" t="str">
            <v>БУТРИНА</v>
          </cell>
          <cell r="J110" t="str">
            <v>Л</v>
          </cell>
          <cell r="K110" t="str">
            <v>БУТРИНА Л.</v>
          </cell>
        </row>
        <row r="111">
          <cell r="A111">
            <v>128</v>
          </cell>
          <cell r="B111" t="str">
            <v>28</v>
          </cell>
          <cell r="C111" t="str">
            <v>ЖЕЛЕЗНЯКОВА Нина</v>
          </cell>
          <cell r="D111">
            <v>35323</v>
          </cell>
          <cell r="E111">
            <v>193</v>
          </cell>
          <cell r="F111" t="str">
            <v>Долинск</v>
          </cell>
          <cell r="G111" t="str">
            <v>Сахалинская область</v>
          </cell>
          <cell r="H111" t="str">
            <v>Ударцев Н.Г.</v>
          </cell>
          <cell r="I111" t="str">
            <v>ЖЕЛЕЗНЯКОВА</v>
          </cell>
          <cell r="J111" t="str">
            <v>Н</v>
          </cell>
          <cell r="K111" t="str">
            <v>ЖЕЛЕЗНЯКОВА Н.</v>
          </cell>
        </row>
        <row r="112">
          <cell r="A112">
            <v>129</v>
          </cell>
          <cell r="B112" t="str">
            <v>29</v>
          </cell>
          <cell r="C112" t="str">
            <v>ЗОЛОТУХИНА Мария</v>
          </cell>
          <cell r="D112">
            <v>35270</v>
          </cell>
          <cell r="E112">
            <v>191</v>
          </cell>
          <cell r="F112" t="str">
            <v>Ильинский</v>
          </cell>
          <cell r="G112" t="str">
            <v>Московская область</v>
          </cell>
          <cell r="H112" t="str">
            <v>Зейгман В.А.</v>
          </cell>
          <cell r="I112" t="str">
            <v>ЗОЛОТУХИНА</v>
          </cell>
          <cell r="J112" t="str">
            <v>М</v>
          </cell>
          <cell r="K112" t="str">
            <v>ЗОЛОТУХИНА М.</v>
          </cell>
        </row>
        <row r="113">
          <cell r="A113">
            <v>130</v>
          </cell>
          <cell r="B113" t="str">
            <v>30</v>
          </cell>
          <cell r="C113" t="str">
            <v>МОИСЕЕВА Юлия</v>
          </cell>
          <cell r="D113">
            <v>35431</v>
          </cell>
          <cell r="E113">
            <v>189</v>
          </cell>
          <cell r="F113" t="str">
            <v>Балаково</v>
          </cell>
          <cell r="G113" t="str">
            <v>Саратовская область</v>
          </cell>
          <cell r="H113" t="str">
            <v>Ермолаева Т.В.</v>
          </cell>
          <cell r="I113" t="str">
            <v>МОИСЕЕВА</v>
          </cell>
          <cell r="J113" t="str">
            <v>Ю</v>
          </cell>
          <cell r="K113" t="str">
            <v>МОИСЕЕВА Ю.</v>
          </cell>
        </row>
        <row r="114">
          <cell r="A114">
            <v>131</v>
          </cell>
          <cell r="B114" t="str">
            <v>31</v>
          </cell>
          <cell r="C114" t="str">
            <v>ЧЕРЕДИНЦЕВА Дарья</v>
          </cell>
          <cell r="D114">
            <v>35493</v>
          </cell>
          <cell r="E114">
            <v>184</v>
          </cell>
          <cell r="F114" t="str">
            <v>Москва</v>
          </cell>
          <cell r="G114" t="str">
            <v>Москва</v>
          </cell>
          <cell r="H114" t="str">
            <v>Ший В.Б.</v>
          </cell>
          <cell r="I114" t="str">
            <v>ЧЕРЕДИНЦЕВА</v>
          </cell>
          <cell r="J114" t="str">
            <v>Д</v>
          </cell>
          <cell r="K114" t="str">
            <v>ЧЕРЕДИНЦЕВА Д.</v>
          </cell>
        </row>
        <row r="115">
          <cell r="A115">
            <v>132</v>
          </cell>
          <cell r="B115" t="str">
            <v>32</v>
          </cell>
          <cell r="C115" t="str">
            <v>БОГДАНОВА Анна</v>
          </cell>
          <cell r="D115">
            <v>35239</v>
          </cell>
          <cell r="E115">
            <v>181</v>
          </cell>
          <cell r="F115" t="str">
            <v>Москва</v>
          </cell>
          <cell r="G115" t="str">
            <v>Москва</v>
          </cell>
          <cell r="H115" t="str">
            <v>Тимофеева Р.А.</v>
          </cell>
          <cell r="I115" t="str">
            <v>БОГДАНОВА</v>
          </cell>
          <cell r="J115" t="str">
            <v>А</v>
          </cell>
          <cell r="K115" t="str">
            <v>БОГДАНОВА А.</v>
          </cell>
        </row>
        <row r="116">
          <cell r="A116">
            <v>133</v>
          </cell>
          <cell r="B116" t="str">
            <v>33</v>
          </cell>
          <cell r="C116" t="str">
            <v>ХОЛУЯНОВА Татьяна</v>
          </cell>
          <cell r="D116">
            <v>35092</v>
          </cell>
          <cell r="E116">
            <v>180</v>
          </cell>
          <cell r="F116" t="str">
            <v>Степное</v>
          </cell>
          <cell r="G116" t="str">
            <v>Саратовская область</v>
          </cell>
          <cell r="H116" t="str">
            <v>Рябов А.В.</v>
          </cell>
          <cell r="I116" t="str">
            <v>ХОЛУЯНОВА</v>
          </cell>
          <cell r="J116" t="str">
            <v>Т</v>
          </cell>
          <cell r="K116" t="str">
            <v>ХОЛУЯНОВА Т.</v>
          </cell>
        </row>
        <row r="117">
          <cell r="A117">
            <v>134</v>
          </cell>
          <cell r="B117" t="str">
            <v>34</v>
          </cell>
          <cell r="C117" t="str">
            <v>КЛЕНЮШИНА Вероника</v>
          </cell>
          <cell r="D117">
            <v>35572</v>
          </cell>
          <cell r="E117">
            <v>179</v>
          </cell>
          <cell r="F117" t="str">
            <v>Абакан</v>
          </cell>
          <cell r="G117" t="str">
            <v>Республика Хакассия</v>
          </cell>
          <cell r="H117" t="str">
            <v>Домненко И.В.</v>
          </cell>
          <cell r="I117" t="str">
            <v>КЛЕНЮШИНА</v>
          </cell>
          <cell r="J117" t="str">
            <v>В</v>
          </cell>
          <cell r="K117" t="str">
            <v>КЛЕНЮШИНА В.</v>
          </cell>
        </row>
        <row r="118">
          <cell r="A118">
            <v>135</v>
          </cell>
          <cell r="B118" t="str">
            <v>35</v>
          </cell>
          <cell r="C118" t="str">
            <v>БАЧИНА Анастасия</v>
          </cell>
          <cell r="D118">
            <v>35779</v>
          </cell>
          <cell r="E118">
            <v>176</v>
          </cell>
          <cell r="F118" t="str">
            <v>Сорочинск</v>
          </cell>
          <cell r="G118" t="str">
            <v>Оренбургская область</v>
          </cell>
          <cell r="H118" t="str">
            <v>Адеянов Д.В. Ширяева С.П.</v>
          </cell>
          <cell r="I118" t="str">
            <v>БАЧИНА</v>
          </cell>
          <cell r="J118" t="str">
            <v>А</v>
          </cell>
          <cell r="K118" t="str">
            <v>БАЧИНА А.</v>
          </cell>
        </row>
        <row r="119">
          <cell r="A119">
            <v>136</v>
          </cell>
          <cell r="B119" t="str">
            <v>36</v>
          </cell>
          <cell r="C119" t="str">
            <v>МАЛАНИНА Мария</v>
          </cell>
          <cell r="D119">
            <v>36142</v>
          </cell>
          <cell r="E119">
            <v>176</v>
          </cell>
          <cell r="F119" t="str">
            <v>Семибратово</v>
          </cell>
          <cell r="G119" t="str">
            <v>Ярославская область</v>
          </cell>
          <cell r="H119" t="str">
            <v>Корсаков Е.В.</v>
          </cell>
          <cell r="I119" t="str">
            <v>МАЛАНИНА</v>
          </cell>
          <cell r="J119" t="str">
            <v>М</v>
          </cell>
          <cell r="K119" t="str">
            <v>МАЛАНИНА М.</v>
          </cell>
        </row>
        <row r="120">
          <cell r="A120">
            <v>137</v>
          </cell>
          <cell r="B120" t="str">
            <v>37</v>
          </cell>
          <cell r="C120" t="str">
            <v>ЧЕРНОРАЙ Дарья</v>
          </cell>
          <cell r="D120">
            <v>36077</v>
          </cell>
          <cell r="E120">
            <v>176</v>
          </cell>
          <cell r="F120" t="str">
            <v>Осинники</v>
          </cell>
          <cell r="G120" t="str">
            <v>Кемеровская область</v>
          </cell>
          <cell r="H120" t="str">
            <v>Андреев В.Г.</v>
          </cell>
          <cell r="I120" t="str">
            <v>ЧЕРНОРАЙ</v>
          </cell>
          <cell r="J120" t="str">
            <v>Д</v>
          </cell>
          <cell r="K120" t="str">
            <v>ЧЕРНОРАЙ Д.</v>
          </cell>
        </row>
        <row r="121">
          <cell r="A121">
            <v>138</v>
          </cell>
          <cell r="B121" t="str">
            <v>38</v>
          </cell>
          <cell r="C121" t="str">
            <v>ЛЕКОМЦЕВА Анастасия</v>
          </cell>
          <cell r="D121">
            <v>35827</v>
          </cell>
          <cell r="E121">
            <v>175</v>
          </cell>
          <cell r="F121" t="str">
            <v>Пермь</v>
          </cell>
          <cell r="G121" t="str">
            <v>Пермский край</v>
          </cell>
          <cell r="H121" t="str">
            <v>Лекомцев Ф.А. Васькин И.Л.</v>
          </cell>
          <cell r="I121" t="str">
            <v>ЛЕКОМЦЕВА</v>
          </cell>
          <cell r="J121" t="str">
            <v>А</v>
          </cell>
          <cell r="K121" t="str">
            <v>ЛЕКОМЦЕВА А.</v>
          </cell>
        </row>
        <row r="122">
          <cell r="A122">
            <v>139</v>
          </cell>
          <cell r="B122" t="str">
            <v>39</v>
          </cell>
          <cell r="C122" t="str">
            <v>ВОЛЧЕНКО Ольга</v>
          </cell>
          <cell r="D122">
            <v>35117</v>
          </cell>
          <cell r="E122">
            <v>174</v>
          </cell>
          <cell r="F122" t="str">
            <v>Новокузнецк</v>
          </cell>
          <cell r="G122" t="str">
            <v>Кемеровская область</v>
          </cell>
          <cell r="H122" t="str">
            <v>Ботвиньева И.А.</v>
          </cell>
          <cell r="I122" t="str">
            <v>ВОЛЧЕНКО</v>
          </cell>
          <cell r="J122" t="str">
            <v>О</v>
          </cell>
          <cell r="K122" t="str">
            <v>ВОЛЧЕНКО О.</v>
          </cell>
        </row>
        <row r="123">
          <cell r="A123">
            <v>140</v>
          </cell>
          <cell r="B123" t="str">
            <v>40</v>
          </cell>
          <cell r="C123" t="str">
            <v>СУХОРУКОВА Софья</v>
          </cell>
          <cell r="D123">
            <v>35107</v>
          </cell>
          <cell r="E123">
            <v>174</v>
          </cell>
          <cell r="F123" t="str">
            <v>Челябинск</v>
          </cell>
          <cell r="G123" t="str">
            <v>Челябинская область</v>
          </cell>
          <cell r="H123" t="str">
            <v>Селифонов Ю.В.</v>
          </cell>
          <cell r="I123" t="str">
            <v>СУХОРУКОВА</v>
          </cell>
          <cell r="J123" t="str">
            <v>С</v>
          </cell>
          <cell r="K123" t="str">
            <v>СУХОРУКОВА С.</v>
          </cell>
        </row>
        <row r="124">
          <cell r="A124">
            <v>141</v>
          </cell>
          <cell r="B124" t="str">
            <v>41</v>
          </cell>
          <cell r="C124" t="str">
            <v>ГОРДАНОВА Алина</v>
          </cell>
          <cell r="D124">
            <v>35286</v>
          </cell>
          <cell r="E124">
            <v>172</v>
          </cell>
          <cell r="F124" t="str">
            <v>Магнитогорск</v>
          </cell>
          <cell r="G124" t="str">
            <v>Челябинская область</v>
          </cell>
          <cell r="H124" t="str">
            <v>Федин И.Н.</v>
          </cell>
          <cell r="I124" t="str">
            <v>ГОРДАНОВА</v>
          </cell>
          <cell r="J124" t="str">
            <v>А</v>
          </cell>
          <cell r="K124" t="str">
            <v>ГОРДАНОВА А.</v>
          </cell>
        </row>
        <row r="125">
          <cell r="A125">
            <v>142</v>
          </cell>
          <cell r="B125" t="str">
            <v>42</v>
          </cell>
          <cell r="C125" t="str">
            <v>ОВКАДЖИЕВА Валерия</v>
          </cell>
          <cell r="D125">
            <v>35142</v>
          </cell>
          <cell r="E125">
            <v>171</v>
          </cell>
          <cell r="F125" t="str">
            <v>Элиста</v>
          </cell>
          <cell r="G125" t="str">
            <v>Республика Калмыкия</v>
          </cell>
          <cell r="H125" t="str">
            <v>Овкаджиев Е.О.</v>
          </cell>
          <cell r="I125" t="str">
            <v>ОВКАДЖИЕВА</v>
          </cell>
          <cell r="J125" t="str">
            <v>В</v>
          </cell>
          <cell r="K125" t="str">
            <v>ОВКАДЖИЕВА В.</v>
          </cell>
        </row>
        <row r="126">
          <cell r="A126">
            <v>143</v>
          </cell>
          <cell r="B126" t="str">
            <v>43</v>
          </cell>
          <cell r="C126" t="str">
            <v>ВОЛКОВА Валерия</v>
          </cell>
          <cell r="D126">
            <v>35712</v>
          </cell>
          <cell r="E126">
            <v>169</v>
          </cell>
          <cell r="F126" t="str">
            <v>Ядрин</v>
          </cell>
          <cell r="G126" t="str">
            <v>Чувашская Республика</v>
          </cell>
          <cell r="H126" t="str">
            <v>Щепетов В.Н., Щепетова Т.В.</v>
          </cell>
          <cell r="I126" t="str">
            <v>ВОЛКОВА</v>
          </cell>
          <cell r="J126" t="str">
            <v>В</v>
          </cell>
          <cell r="K126" t="str">
            <v>ВОЛКОВА В.</v>
          </cell>
        </row>
        <row r="127">
          <cell r="A127">
            <v>144</v>
          </cell>
          <cell r="B127" t="str">
            <v>44</v>
          </cell>
          <cell r="C127" t="str">
            <v>БОНДАРЕНКО Дарья</v>
          </cell>
          <cell r="D127">
            <v>35454</v>
          </cell>
          <cell r="E127">
            <v>166</v>
          </cell>
          <cell r="F127" t="str">
            <v>Н.Новгород</v>
          </cell>
          <cell r="G127" t="str">
            <v>Нижегородская область</v>
          </cell>
          <cell r="H127" t="str">
            <v>Бахтияров Ф.Н., Виноградова О.М</v>
          </cell>
          <cell r="I127" t="str">
            <v>БОНДАРЕНКО</v>
          </cell>
          <cell r="J127" t="str">
            <v>Д</v>
          </cell>
          <cell r="K127" t="str">
            <v>БОНДАРЕНКО Д.</v>
          </cell>
        </row>
        <row r="128">
          <cell r="A128">
            <v>145</v>
          </cell>
          <cell r="B128" t="str">
            <v>45</v>
          </cell>
          <cell r="C128" t="str">
            <v>ЕВСТИГНЕЕВА Александра</v>
          </cell>
          <cell r="D128">
            <v>35402</v>
          </cell>
          <cell r="E128">
            <v>166</v>
          </cell>
          <cell r="F128" t="str">
            <v>С.-Петербург</v>
          </cell>
          <cell r="G128" t="str">
            <v>Санкт-Петербург</v>
          </cell>
          <cell r="H128" t="str">
            <v>Александрова Е.В.</v>
          </cell>
          <cell r="I128" t="str">
            <v>ЕВСТИГНЕЕВА</v>
          </cell>
          <cell r="J128" t="str">
            <v>А</v>
          </cell>
          <cell r="K128" t="str">
            <v>ЕВСТИГНЕЕВА А.</v>
          </cell>
        </row>
        <row r="129">
          <cell r="A129">
            <v>146</v>
          </cell>
          <cell r="B129" t="str">
            <v>46</v>
          </cell>
          <cell r="C129" t="str">
            <v>ЕЗЕРСКАЯ Полина</v>
          </cell>
          <cell r="D129">
            <v>35228</v>
          </cell>
          <cell r="E129">
            <v>166</v>
          </cell>
          <cell r="F129" t="str">
            <v>Кохма</v>
          </cell>
          <cell r="G129" t="str">
            <v>Ивановская область</v>
          </cell>
          <cell r="H129" t="str">
            <v>Серунина С.В.</v>
          </cell>
          <cell r="I129" t="str">
            <v>ЕЗЕРСКАЯ</v>
          </cell>
          <cell r="J129" t="str">
            <v>П</v>
          </cell>
          <cell r="K129" t="str">
            <v>ЕЗЕРСКАЯ П.</v>
          </cell>
        </row>
        <row r="130">
          <cell r="A130">
            <v>147</v>
          </cell>
          <cell r="B130" t="str">
            <v>47</v>
          </cell>
          <cell r="C130" t="str">
            <v>ЕЛЕНКИНА Анна</v>
          </cell>
          <cell r="D130">
            <v>35842</v>
          </cell>
          <cell r="E130">
            <v>163</v>
          </cell>
          <cell r="F130" t="str">
            <v>Моршанск</v>
          </cell>
          <cell r="G130" t="str">
            <v>Тамбовская область</v>
          </cell>
          <cell r="H130" t="str">
            <v>Максин В.С.</v>
          </cell>
          <cell r="I130" t="str">
            <v>ЕЛЕНКИНА</v>
          </cell>
          <cell r="J130" t="str">
            <v>А</v>
          </cell>
          <cell r="K130" t="str">
            <v>ЕЛЕНКИНА А.</v>
          </cell>
        </row>
        <row r="131">
          <cell r="A131">
            <v>148</v>
          </cell>
          <cell r="B131" t="str">
            <v>48</v>
          </cell>
          <cell r="C131" t="str">
            <v>МУН Юлия</v>
          </cell>
          <cell r="D131">
            <v>35590</v>
          </cell>
          <cell r="E131">
            <v>162</v>
          </cell>
          <cell r="F131" t="str">
            <v>Москва</v>
          </cell>
          <cell r="G131" t="str">
            <v>Москва</v>
          </cell>
          <cell r="H131" t="str">
            <v>Шипов Л.Н.</v>
          </cell>
          <cell r="I131" t="str">
            <v>МУН</v>
          </cell>
          <cell r="J131" t="str">
            <v>Ю</v>
          </cell>
          <cell r="K131" t="str">
            <v>МУН Ю.</v>
          </cell>
        </row>
        <row r="132">
          <cell r="A132">
            <v>149</v>
          </cell>
          <cell r="B132" t="str">
            <v>49</v>
          </cell>
          <cell r="C132" t="str">
            <v>ВАСИЛЬЕВА Ирина</v>
          </cell>
          <cell r="D132">
            <v>35276</v>
          </cell>
          <cell r="E132">
            <v>159</v>
          </cell>
          <cell r="F132" t="str">
            <v>Калуга</v>
          </cell>
          <cell r="G132" t="str">
            <v>Калужская область</v>
          </cell>
          <cell r="H132" t="str">
            <v>Гавдель Л.А.</v>
          </cell>
          <cell r="I132" t="str">
            <v>ВАСИЛЬЕВА</v>
          </cell>
          <cell r="J132" t="str">
            <v>И</v>
          </cell>
          <cell r="K132" t="str">
            <v>ВАСИЛЬЕВА И.</v>
          </cell>
        </row>
        <row r="133">
          <cell r="A133">
            <v>150</v>
          </cell>
          <cell r="B133" t="str">
            <v>50</v>
          </cell>
          <cell r="C133" t="str">
            <v>ТЮРЯКОВА Татьяна</v>
          </cell>
          <cell r="D133">
            <v>35195</v>
          </cell>
          <cell r="E133">
            <v>152</v>
          </cell>
          <cell r="F133" t="str">
            <v>С.-Петербург</v>
          </cell>
          <cell r="G133" t="str">
            <v>Санкт-Петербург</v>
          </cell>
          <cell r="H133" t="str">
            <v>Упинина Н.О.</v>
          </cell>
          <cell r="I133" t="str">
            <v>ТЮРЯКОВА</v>
          </cell>
          <cell r="J133" t="str">
            <v>Т</v>
          </cell>
          <cell r="K133" t="str">
            <v>ТЮРЯКОВА Т.</v>
          </cell>
        </row>
        <row r="134">
          <cell r="A134">
            <v>151</v>
          </cell>
          <cell r="B134" t="str">
            <v>51</v>
          </cell>
          <cell r="C134" t="str">
            <v>СИДЕЛЬНИКОВА Арина</v>
          </cell>
          <cell r="D134">
            <v>35537</v>
          </cell>
          <cell r="E134">
            <v>148</v>
          </cell>
          <cell r="F134" t="str">
            <v>Подольск</v>
          </cell>
          <cell r="G134" t="str">
            <v>Московская область</v>
          </cell>
          <cell r="H134" t="str">
            <v>Цой Л.Н.</v>
          </cell>
          <cell r="I134" t="str">
            <v>СИДЕЛЬНИКОВА</v>
          </cell>
          <cell r="J134" t="str">
            <v>А</v>
          </cell>
          <cell r="K134" t="str">
            <v>СИДЕЛЬНИКОВА А.</v>
          </cell>
        </row>
        <row r="135">
          <cell r="A135">
            <v>152</v>
          </cell>
          <cell r="B135" t="str">
            <v>52</v>
          </cell>
          <cell r="C135" t="str">
            <v>ЧЕРНОВА Александра</v>
          </cell>
          <cell r="D135">
            <v>35126</v>
          </cell>
          <cell r="E135">
            <v>147</v>
          </cell>
          <cell r="F135" t="str">
            <v>Архангельск</v>
          </cell>
          <cell r="G135" t="str">
            <v>Архангельская область</v>
          </cell>
          <cell r="H135" t="str">
            <v>Катышев С.А.</v>
          </cell>
          <cell r="I135" t="str">
            <v>ЧЕРНОВА</v>
          </cell>
          <cell r="J135" t="str">
            <v>А</v>
          </cell>
          <cell r="K135" t="str">
            <v>ЧЕРНОВА А.</v>
          </cell>
        </row>
        <row r="136">
          <cell r="A136">
            <v>153</v>
          </cell>
          <cell r="B136" t="str">
            <v>53</v>
          </cell>
          <cell r="C136" t="str">
            <v>БОЙКО Анна</v>
          </cell>
          <cell r="D136">
            <v>35492</v>
          </cell>
          <cell r="E136">
            <v>139</v>
          </cell>
          <cell r="F136" t="str">
            <v>Ярославль</v>
          </cell>
          <cell r="G136" t="str">
            <v>Ярославская область</v>
          </cell>
          <cell r="H136" t="str">
            <v>Маракулин С.И. Овечкин В.И.</v>
          </cell>
          <cell r="I136" t="str">
            <v>БОЙКО</v>
          </cell>
          <cell r="J136" t="str">
            <v>А</v>
          </cell>
          <cell r="K136" t="str">
            <v>БОЙКО А.</v>
          </cell>
        </row>
        <row r="137">
          <cell r="A137">
            <v>154</v>
          </cell>
          <cell r="B137" t="str">
            <v>54</v>
          </cell>
          <cell r="C137" t="str">
            <v>БУБНОВА Анна</v>
          </cell>
          <cell r="D137">
            <v>35227</v>
          </cell>
          <cell r="E137">
            <v>132</v>
          </cell>
          <cell r="F137" t="str">
            <v>Москва</v>
          </cell>
          <cell r="G137" t="str">
            <v>Москва</v>
          </cell>
          <cell r="H137" t="str">
            <v>Тимофеева Р.А.</v>
          </cell>
          <cell r="I137" t="str">
            <v>БУБНОВА</v>
          </cell>
          <cell r="J137" t="str">
            <v>А</v>
          </cell>
          <cell r="K137" t="str">
            <v>БУБНОВА А.</v>
          </cell>
        </row>
        <row r="138">
          <cell r="A138">
            <v>155</v>
          </cell>
          <cell r="B138" t="str">
            <v>55</v>
          </cell>
          <cell r="C138" t="str">
            <v>ПОТАПОВА Алина</v>
          </cell>
          <cell r="D138">
            <v>35811</v>
          </cell>
          <cell r="E138">
            <v>129</v>
          </cell>
          <cell r="F138" t="str">
            <v>Калуга</v>
          </cell>
          <cell r="G138" t="str">
            <v>Калужская область</v>
          </cell>
          <cell r="H138" t="str">
            <v>Гавдель Л.А.</v>
          </cell>
          <cell r="I138" t="str">
            <v>ПОТАПОВА</v>
          </cell>
          <cell r="J138" t="str">
            <v>А</v>
          </cell>
          <cell r="K138" t="str">
            <v>ПОТАПОВА А.</v>
          </cell>
        </row>
        <row r="139">
          <cell r="A139">
            <v>156</v>
          </cell>
          <cell r="B139" t="str">
            <v>56</v>
          </cell>
          <cell r="C139" t="str">
            <v>КОКОРИНОВА Валентина</v>
          </cell>
          <cell r="D139">
            <v>35301</v>
          </cell>
          <cell r="E139">
            <v>126</v>
          </cell>
          <cell r="F139" t="str">
            <v>Ядрин</v>
          </cell>
          <cell r="G139" t="str">
            <v>Чувашская Республика</v>
          </cell>
          <cell r="H139" t="str">
            <v>Щепетов В.Н., Щепетова Т.В.</v>
          </cell>
          <cell r="I139" t="str">
            <v>КОКОРИНОВА</v>
          </cell>
          <cell r="J139" t="str">
            <v>В</v>
          </cell>
          <cell r="K139" t="str">
            <v>КОКОРИНОВА В.</v>
          </cell>
        </row>
        <row r="140">
          <cell r="A140">
            <v>157</v>
          </cell>
          <cell r="B140" t="str">
            <v>57</v>
          </cell>
          <cell r="C140" t="str">
            <v>ВАСИЛЬЕВА Мария</v>
          </cell>
          <cell r="D140">
            <v>35431</v>
          </cell>
          <cell r="E140">
            <v>107</v>
          </cell>
          <cell r="F140" t="str">
            <v>Чебоксары</v>
          </cell>
          <cell r="G140" t="str">
            <v>Чувашская Республика</v>
          </cell>
          <cell r="H140" t="str">
            <v>Андреев Р.К. Ананьев Д.К.</v>
          </cell>
          <cell r="I140" t="str">
            <v>ВАСИЛЬЕВА</v>
          </cell>
          <cell r="J140" t="str">
            <v>М</v>
          </cell>
          <cell r="K140" t="str">
            <v>ВАСИЛЬЕВА М.</v>
          </cell>
        </row>
        <row r="141">
          <cell r="A141">
            <v>158</v>
          </cell>
          <cell r="B141" t="str">
            <v>58</v>
          </cell>
          <cell r="C141" t="str">
            <v>АЛЕКСЕЕВА Ксения</v>
          </cell>
          <cell r="D141">
            <v>35456</v>
          </cell>
          <cell r="E141">
            <v>84</v>
          </cell>
          <cell r="F141" t="str">
            <v>Чебоксары</v>
          </cell>
          <cell r="G141" t="str">
            <v>Чувашская Республика</v>
          </cell>
          <cell r="H141" t="str">
            <v>Алексеев А.М. Петрушкова Н.В.</v>
          </cell>
          <cell r="I141" t="str">
            <v>АЛЕКСЕЕВА</v>
          </cell>
          <cell r="J141" t="str">
            <v>Кс</v>
          </cell>
          <cell r="K141" t="str">
            <v>АЛЕКСЕЕВА К.</v>
          </cell>
        </row>
        <row r="142">
          <cell r="A142">
            <v>159</v>
          </cell>
          <cell r="B142" t="str">
            <v>59</v>
          </cell>
          <cell r="C142" t="str">
            <v>ВОДКИНА Елена</v>
          </cell>
          <cell r="D142">
            <v>35749</v>
          </cell>
          <cell r="E142">
            <v>77</v>
          </cell>
          <cell r="F142" t="str">
            <v>Чебоксары  </v>
          </cell>
          <cell r="G142" t="str">
            <v>Чувашская Республика</v>
          </cell>
          <cell r="H142" t="str">
            <v>Алексеев А.М. Петрушкова Н.В.</v>
          </cell>
          <cell r="I142" t="str">
            <v>ВОДКИНА</v>
          </cell>
          <cell r="J142" t="str">
            <v>Е</v>
          </cell>
          <cell r="K142" t="str">
            <v>ВОДКИНА Е.</v>
          </cell>
        </row>
        <row r="143">
          <cell r="A143">
            <v>160</v>
          </cell>
          <cell r="B143" t="str">
            <v>60</v>
          </cell>
          <cell r="C143" t="str">
            <v>ЮРЬЕВА Марина</v>
          </cell>
          <cell r="D143">
            <v>35507</v>
          </cell>
          <cell r="E143">
            <v>68</v>
          </cell>
          <cell r="F143" t="str">
            <v>Новочебоксарск</v>
          </cell>
          <cell r="G143" t="str">
            <v>Чувашская Республика</v>
          </cell>
          <cell r="H143" t="str">
            <v>Степанова Е.Е.</v>
          </cell>
          <cell r="I143" t="str">
            <v>ЮРЬЕВА</v>
          </cell>
          <cell r="J143" t="str">
            <v>М</v>
          </cell>
          <cell r="K143" t="str">
            <v>ЮРЬЕВА М.</v>
          </cell>
        </row>
        <row r="144">
          <cell r="A144">
            <v>161</v>
          </cell>
          <cell r="B144" t="str">
            <v>61</v>
          </cell>
          <cell r="C144" t="str">
            <v>СМИРНОВА Наталья</v>
          </cell>
          <cell r="D144">
            <v>35469</v>
          </cell>
          <cell r="E144">
            <v>60</v>
          </cell>
          <cell r="F144" t="str">
            <v>Новочебоксарск</v>
          </cell>
          <cell r="G144" t="str">
            <v>Чувашская Республика</v>
          </cell>
          <cell r="H144" t="str">
            <v>Степанова Е.Е.</v>
          </cell>
          <cell r="I144" t="str">
            <v>СМИРНОВА</v>
          </cell>
          <cell r="J144" t="str">
            <v>Н</v>
          </cell>
          <cell r="K144" t="str">
            <v>СМИРНОВА Н.</v>
          </cell>
        </row>
        <row r="145">
          <cell r="A145">
            <v>162</v>
          </cell>
          <cell r="B145" t="str">
            <v>62</v>
          </cell>
          <cell r="C145" t="str">
            <v>ЛЫСЕНКО Юлия</v>
          </cell>
          <cell r="D145">
            <v>35552</v>
          </cell>
          <cell r="E145">
            <v>0</v>
          </cell>
          <cell r="F145" t="str">
            <v>Североонежск</v>
          </cell>
          <cell r="G145" t="str">
            <v>Архангельская область</v>
          </cell>
          <cell r="H145" t="str">
            <v>Щукина Е.Е.</v>
          </cell>
          <cell r="I145" t="str">
            <v>ЛЫСЕНКО</v>
          </cell>
          <cell r="J145" t="str">
            <v>Ю</v>
          </cell>
          <cell r="K145" t="str">
            <v>ЛЫСЕНКО Ю.</v>
          </cell>
        </row>
        <row r="146">
          <cell r="A146">
            <v>163</v>
          </cell>
          <cell r="B146" t="str">
            <v>63</v>
          </cell>
          <cell r="C146" t="str">
            <v>ЗАКОТА Инна</v>
          </cell>
          <cell r="D146">
            <v>35259</v>
          </cell>
          <cell r="E146">
            <v>192</v>
          </cell>
          <cell r="F146" t="str">
            <v>Светлоград</v>
          </cell>
          <cell r="G146" t="str">
            <v>Ставропольский край</v>
          </cell>
          <cell r="H146" t="str">
            <v>Таранова Н.Б.</v>
          </cell>
          <cell r="I146" t="str">
            <v>ЗАКОТА</v>
          </cell>
          <cell r="J146" t="str">
            <v>И</v>
          </cell>
          <cell r="K146" t="str">
            <v>ЗАКОТА И.</v>
          </cell>
        </row>
        <row r="147">
          <cell r="A147">
            <v>164</v>
          </cell>
          <cell r="B147" t="str">
            <v>64</v>
          </cell>
          <cell r="C147" t="str">
            <v>МАЛОВА Юлия</v>
          </cell>
          <cell r="D147">
            <v>35472</v>
          </cell>
          <cell r="E147">
            <v>0</v>
          </cell>
          <cell r="F147" t="str">
            <v>Чебоксары</v>
          </cell>
          <cell r="G147" t="str">
            <v>Чувашская Республика</v>
          </cell>
          <cell r="H147" t="str">
            <v>Власов В.В. Малова Г.Е.</v>
          </cell>
          <cell r="I147" t="str">
            <v>МАЛОВА</v>
          </cell>
          <cell r="J147" t="str">
            <v>Ю</v>
          </cell>
          <cell r="K147" t="str">
            <v>МАЛОВА Ю.</v>
          </cell>
        </row>
        <row r="150">
          <cell r="C150" t="str">
            <v>Главный судья</v>
          </cell>
          <cell r="H150" t="str">
            <v>Малова Г.Е.</v>
          </cell>
        </row>
        <row r="152">
          <cell r="C152" t="str">
            <v>Главный секретарь</v>
          </cell>
          <cell r="H152" t="str">
            <v>Александров А.В.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роба"/>
      <sheetName val="по рейтингу"/>
    </sheetNames>
    <sheetDataSet>
      <sheetData sheetId="0">
        <row r="1">
          <cell r="B1" t="str">
            <v>Список участников.</v>
          </cell>
        </row>
        <row r="2">
          <cell r="B2" t="str">
            <v>Юноши.</v>
          </cell>
        </row>
        <row r="4">
          <cell r="A4" t="str">
            <v># участника</v>
          </cell>
          <cell r="B4" t="str">
            <v>№</v>
          </cell>
          <cell r="C4" t="str">
            <v>Фамилия</v>
          </cell>
          <cell r="D4" t="str">
            <v> Имя</v>
          </cell>
          <cell r="E4" t="str">
            <v>Год рождения</v>
          </cell>
          <cell r="F4" t="str">
            <v>Рейтинг</v>
          </cell>
          <cell r="G4" t="str">
            <v>Город</v>
          </cell>
          <cell r="H4" t="str">
            <v>Личный тренер</v>
          </cell>
        </row>
        <row r="5">
          <cell r="A5">
            <v>1</v>
          </cell>
          <cell r="B5">
            <v>1</v>
          </cell>
          <cell r="C5" t="str">
            <v>Анисимов </v>
          </cell>
          <cell r="D5" t="str">
            <v>Антон</v>
          </cell>
          <cell r="E5">
            <v>1988</v>
          </cell>
          <cell r="F5">
            <v>887</v>
          </cell>
          <cell r="G5" t="str">
            <v>Красноярск</v>
          </cell>
          <cell r="H5" t="str">
            <v>Анисимов А.М.</v>
          </cell>
        </row>
        <row r="6">
          <cell r="A6">
            <v>2</v>
          </cell>
          <cell r="B6">
            <v>2</v>
          </cell>
          <cell r="C6" t="str">
            <v>Апагуни </v>
          </cell>
          <cell r="D6" t="str">
            <v>Эдуард</v>
          </cell>
          <cell r="E6" t="str">
            <v>1988</v>
          </cell>
          <cell r="F6">
            <v>1085</v>
          </cell>
          <cell r="G6" t="str">
            <v>Сочи</v>
          </cell>
          <cell r="H6" t="str">
            <v>Апагуни А.А.</v>
          </cell>
        </row>
        <row r="7">
          <cell r="A7">
            <v>3</v>
          </cell>
          <cell r="B7">
            <v>3</v>
          </cell>
          <cell r="C7" t="str">
            <v>Афанасьев</v>
          </cell>
          <cell r="D7" t="str">
            <v>Максим</v>
          </cell>
          <cell r="E7" t="str">
            <v>1989</v>
          </cell>
          <cell r="F7">
            <v>835</v>
          </cell>
          <cell r="G7" t="str">
            <v>Волжский</v>
          </cell>
          <cell r="H7" t="str">
            <v>Нагибеков Х.Н. Пирко О.П.</v>
          </cell>
        </row>
        <row r="8">
          <cell r="A8">
            <v>4</v>
          </cell>
          <cell r="B8">
            <v>4</v>
          </cell>
          <cell r="C8" t="str">
            <v>Байрамов</v>
          </cell>
          <cell r="D8" t="str">
            <v>Ростислав</v>
          </cell>
          <cell r="E8" t="str">
            <v>1989</v>
          </cell>
          <cell r="F8">
            <v>745</v>
          </cell>
          <cell r="G8" t="str">
            <v>Екатеринбург</v>
          </cell>
          <cell r="H8" t="str">
            <v>Каменев А.Ю. Малышкин В.В.</v>
          </cell>
        </row>
        <row r="9">
          <cell r="A9">
            <v>5</v>
          </cell>
          <cell r="B9">
            <v>5</v>
          </cell>
          <cell r="C9" t="str">
            <v>Боев</v>
          </cell>
          <cell r="D9" t="str">
            <v>Николай</v>
          </cell>
          <cell r="E9" t="str">
            <v>1989</v>
          </cell>
          <cell r="F9">
            <v>838</v>
          </cell>
          <cell r="G9" t="str">
            <v>Курск</v>
          </cell>
          <cell r="H9" t="str">
            <v>Боевы Т.В. И В.Н.</v>
          </cell>
        </row>
        <row r="10">
          <cell r="A10">
            <v>6</v>
          </cell>
          <cell r="B10">
            <v>6</v>
          </cell>
          <cell r="C10" t="str">
            <v>Боков</v>
          </cell>
          <cell r="D10" t="str">
            <v>Дмитрий</v>
          </cell>
          <cell r="E10" t="str">
            <v>1988</v>
          </cell>
          <cell r="F10">
            <v>666</v>
          </cell>
          <cell r="G10" t="str">
            <v>Орехово-Зуево</v>
          </cell>
          <cell r="H10" t="str">
            <v>Боков А.В. Бокова Е.В.</v>
          </cell>
        </row>
        <row r="11">
          <cell r="A11">
            <v>7</v>
          </cell>
          <cell r="B11">
            <v>7</v>
          </cell>
          <cell r="C11" t="str">
            <v>Большов</v>
          </cell>
          <cell r="D11" t="str">
            <v>Алексей</v>
          </cell>
          <cell r="E11" t="str">
            <v>1990</v>
          </cell>
          <cell r="F11">
            <v>762</v>
          </cell>
          <cell r="G11" t="str">
            <v>Нижний Новгород</v>
          </cell>
          <cell r="H11" t="str">
            <v>Ендолов В.Н.</v>
          </cell>
        </row>
        <row r="12">
          <cell r="A12">
            <v>8</v>
          </cell>
          <cell r="B12">
            <v>8</v>
          </cell>
          <cell r="C12" t="str">
            <v>Боровик </v>
          </cell>
          <cell r="D12" t="str">
            <v>Александр</v>
          </cell>
          <cell r="E12" t="str">
            <v>1990</v>
          </cell>
          <cell r="F12">
            <v>904</v>
          </cell>
          <cell r="G12" t="str">
            <v>Славянск на Кубани</v>
          </cell>
          <cell r="H12" t="str">
            <v>Боровик В.С.</v>
          </cell>
        </row>
        <row r="13">
          <cell r="A13">
            <v>9</v>
          </cell>
          <cell r="B13">
            <v>9</v>
          </cell>
          <cell r="C13" t="str">
            <v>Бочков</v>
          </cell>
          <cell r="D13" t="str">
            <v>Денис</v>
          </cell>
          <cell r="E13" t="str">
            <v>1988</v>
          </cell>
          <cell r="F13">
            <v>960</v>
          </cell>
          <cell r="G13" t="str">
            <v>Рыбинск</v>
          </cell>
          <cell r="H13" t="str">
            <v>Боркова И.Ю.</v>
          </cell>
        </row>
        <row r="14">
          <cell r="A14">
            <v>10</v>
          </cell>
          <cell r="B14">
            <v>10</v>
          </cell>
          <cell r="C14" t="str">
            <v>Бриненко</v>
          </cell>
          <cell r="D14" t="str">
            <v>Вадим</v>
          </cell>
          <cell r="E14" t="str">
            <v>1989</v>
          </cell>
          <cell r="F14">
            <v>596</v>
          </cell>
          <cell r="G14" t="str">
            <v>Владивосток</v>
          </cell>
          <cell r="H14" t="str">
            <v>Мугурдумов Г.М.</v>
          </cell>
        </row>
        <row r="15">
          <cell r="A15">
            <v>11</v>
          </cell>
          <cell r="B15">
            <v>11</v>
          </cell>
          <cell r="C15" t="str">
            <v>Букин</v>
          </cell>
          <cell r="D15" t="str">
            <v>Андрей</v>
          </cell>
          <cell r="E15" t="str">
            <v>1989</v>
          </cell>
          <cell r="F15">
            <v>1058</v>
          </cell>
          <cell r="G15" t="str">
            <v>Челябинск</v>
          </cell>
          <cell r="H15" t="str">
            <v>Голышев В.В. Тарасова Н.Г.</v>
          </cell>
        </row>
        <row r="16">
          <cell r="A16">
            <v>12</v>
          </cell>
          <cell r="B16">
            <v>12</v>
          </cell>
          <cell r="C16" t="str">
            <v>Валеев</v>
          </cell>
          <cell r="D16" t="str">
            <v>Марсель</v>
          </cell>
          <cell r="E16" t="str">
            <v>1990</v>
          </cell>
          <cell r="F16">
            <v>833</v>
          </cell>
          <cell r="G16" t="str">
            <v>Казань</v>
          </cell>
          <cell r="H16" t="str">
            <v>Степанов Р.В.</v>
          </cell>
        </row>
        <row r="17">
          <cell r="A17">
            <v>13</v>
          </cell>
          <cell r="B17">
            <v>13</v>
          </cell>
          <cell r="C17" t="str">
            <v>Вахрамеев</v>
          </cell>
          <cell r="D17" t="str">
            <v>Александр</v>
          </cell>
          <cell r="E17" t="str">
            <v>1988</v>
          </cell>
          <cell r="F17">
            <v>1076</v>
          </cell>
          <cell r="G17" t="str">
            <v>Рыбинск</v>
          </cell>
          <cell r="H17" t="str">
            <v>Боркова И.Ю.</v>
          </cell>
        </row>
        <row r="18">
          <cell r="A18">
            <v>14</v>
          </cell>
          <cell r="B18">
            <v>14</v>
          </cell>
          <cell r="C18" t="str">
            <v>Внуков </v>
          </cell>
          <cell r="D18" t="str">
            <v>Артем</v>
          </cell>
          <cell r="E18">
            <v>1992</v>
          </cell>
          <cell r="F18">
            <v>591</v>
          </cell>
          <cell r="G18" t="str">
            <v>Самара</v>
          </cell>
          <cell r="H18" t="str">
            <v>Павленко В.П.</v>
          </cell>
        </row>
        <row r="19">
          <cell r="A19">
            <v>15</v>
          </cell>
          <cell r="B19">
            <v>15</v>
          </cell>
          <cell r="C19" t="str">
            <v>Георгиев</v>
          </cell>
          <cell r="D19" t="str">
            <v>Александр</v>
          </cell>
          <cell r="E19" t="str">
            <v>1989</v>
          </cell>
          <cell r="F19">
            <v>944</v>
          </cell>
          <cell r="G19" t="str">
            <v>Новокузнецк</v>
          </cell>
          <cell r="H19" t="str">
            <v>Постников И.А.</v>
          </cell>
        </row>
        <row r="20">
          <cell r="A20">
            <v>16</v>
          </cell>
          <cell r="B20">
            <v>16</v>
          </cell>
          <cell r="C20" t="str">
            <v>Голованов</v>
          </cell>
          <cell r="D20" t="str">
            <v>Станислав</v>
          </cell>
          <cell r="E20" t="str">
            <v>1988</v>
          </cell>
          <cell r="F20">
            <v>1220</v>
          </cell>
          <cell r="G20" t="str">
            <v>Москва</v>
          </cell>
          <cell r="H20" t="str">
            <v>Батов В.В.</v>
          </cell>
        </row>
        <row r="21">
          <cell r="A21">
            <v>17</v>
          </cell>
          <cell r="B21">
            <v>17</v>
          </cell>
          <cell r="C21" t="str">
            <v>Григорьев</v>
          </cell>
          <cell r="D21" t="str">
            <v>Виталий</v>
          </cell>
          <cell r="E21" t="str">
            <v>1989</v>
          </cell>
          <cell r="F21">
            <v>797</v>
          </cell>
          <cell r="G21" t="str">
            <v>Владимир</v>
          </cell>
          <cell r="H21" t="str">
            <v>Столбунов А.В. Карпов И.В.</v>
          </cell>
        </row>
        <row r="22">
          <cell r="A22">
            <v>18</v>
          </cell>
          <cell r="B22">
            <v>18</v>
          </cell>
          <cell r="C22" t="str">
            <v>Дунаев</v>
          </cell>
          <cell r="D22" t="str">
            <v>Алексей</v>
          </cell>
          <cell r="E22" t="str">
            <v>1989</v>
          </cell>
          <cell r="F22">
            <v>654</v>
          </cell>
          <cell r="G22" t="str">
            <v>Владивосток</v>
          </cell>
          <cell r="H22" t="str">
            <v>Мугурдумов Г.М.</v>
          </cell>
        </row>
        <row r="23">
          <cell r="A23">
            <v>19</v>
          </cell>
          <cell r="B23">
            <v>19</v>
          </cell>
          <cell r="C23" t="str">
            <v>Елистратов</v>
          </cell>
          <cell r="D23" t="str">
            <v>Игорь</v>
          </cell>
          <cell r="E23" t="str">
            <v>1989</v>
          </cell>
          <cell r="F23">
            <v>794</v>
          </cell>
          <cell r="G23" t="str">
            <v>Подольск</v>
          </cell>
          <cell r="H23" t="str">
            <v>Сазонов И.А.</v>
          </cell>
        </row>
        <row r="24">
          <cell r="A24">
            <v>20</v>
          </cell>
          <cell r="B24">
            <v>20</v>
          </cell>
          <cell r="C24" t="str">
            <v>Желубенков</v>
          </cell>
          <cell r="D24" t="str">
            <v>Александр</v>
          </cell>
          <cell r="E24" t="str">
            <v>1993</v>
          </cell>
          <cell r="F24">
            <v>731</v>
          </cell>
          <cell r="G24" t="str">
            <v>Дубна</v>
          </cell>
          <cell r="H24" t="str">
            <v>Асриян Г.А. Тихомирова И.К.</v>
          </cell>
        </row>
        <row r="25">
          <cell r="A25">
            <v>21</v>
          </cell>
          <cell r="B25">
            <v>21</v>
          </cell>
          <cell r="C25" t="str">
            <v>Жидков</v>
          </cell>
          <cell r="D25" t="str">
            <v>Илья</v>
          </cell>
          <cell r="E25">
            <v>1991</v>
          </cell>
          <cell r="F25">
            <v>719</v>
          </cell>
          <cell r="G25" t="str">
            <v>Екатеринбург</v>
          </cell>
          <cell r="H25" t="str">
            <v>Злобин С.В. Жидков В.Н.</v>
          </cell>
        </row>
        <row r="26">
          <cell r="A26">
            <v>22</v>
          </cell>
          <cell r="B26">
            <v>22</v>
          </cell>
          <cell r="C26" t="str">
            <v>Жижикин</v>
          </cell>
          <cell r="D26" t="str">
            <v>Дмитрий</v>
          </cell>
          <cell r="E26" t="str">
            <v>1990</v>
          </cell>
          <cell r="F26">
            <v>736</v>
          </cell>
          <cell r="G26" t="str">
            <v>Нижний Новгород</v>
          </cell>
          <cell r="H26" t="str">
            <v>Ремизов В.Н. Смирнов О.Ю.</v>
          </cell>
        </row>
        <row r="27">
          <cell r="A27">
            <v>23</v>
          </cell>
          <cell r="B27">
            <v>23</v>
          </cell>
          <cell r="C27" t="str">
            <v>Жуков</v>
          </cell>
          <cell r="D27" t="str">
            <v>Алексей</v>
          </cell>
          <cell r="E27" t="str">
            <v>1989</v>
          </cell>
          <cell r="F27">
            <v>918</v>
          </cell>
          <cell r="G27" t="str">
            <v>Абакан</v>
          </cell>
          <cell r="H27" t="str">
            <v>Нагибневы Т.Д. и Д.В.</v>
          </cell>
        </row>
        <row r="28">
          <cell r="A28">
            <v>24</v>
          </cell>
          <cell r="B28">
            <v>24</v>
          </cell>
          <cell r="C28" t="str">
            <v>Зиныч</v>
          </cell>
          <cell r="D28" t="str">
            <v>Иван</v>
          </cell>
          <cell r="E28" t="str">
            <v>1988</v>
          </cell>
          <cell r="F28">
            <v>574</v>
          </cell>
          <cell r="G28" t="str">
            <v>Владивосток</v>
          </cell>
          <cell r="H28" t="str">
            <v>Кузин С.А.</v>
          </cell>
        </row>
        <row r="29">
          <cell r="A29">
            <v>25</v>
          </cell>
          <cell r="B29">
            <v>25</v>
          </cell>
          <cell r="C29" t="str">
            <v>Зоненко</v>
          </cell>
          <cell r="D29" t="str">
            <v>Валерий</v>
          </cell>
          <cell r="E29" t="str">
            <v>1989</v>
          </cell>
          <cell r="F29">
            <v>908</v>
          </cell>
          <cell r="G29" t="str">
            <v>Москва</v>
          </cell>
          <cell r="H29" t="str">
            <v>Эдель Е.О.</v>
          </cell>
        </row>
        <row r="30">
          <cell r="A30">
            <v>26</v>
          </cell>
          <cell r="B30">
            <v>26</v>
          </cell>
          <cell r="C30" t="str">
            <v>Исаев</v>
          </cell>
          <cell r="D30" t="str">
            <v>Алексей</v>
          </cell>
          <cell r="E30">
            <v>1991</v>
          </cell>
          <cell r="F30">
            <v>663</v>
          </cell>
          <cell r="G30" t="str">
            <v>Базарный Карабулак</v>
          </cell>
          <cell r="H30" t="str">
            <v>Фетюхин В.А.</v>
          </cell>
        </row>
        <row r="31">
          <cell r="A31">
            <v>27</v>
          </cell>
          <cell r="B31">
            <v>27</v>
          </cell>
          <cell r="C31" t="str">
            <v>Карпенко</v>
          </cell>
          <cell r="D31" t="str">
            <v>Антон</v>
          </cell>
          <cell r="E31" t="str">
            <v>1988</v>
          </cell>
          <cell r="F31">
            <v>696</v>
          </cell>
          <cell r="G31" t="str">
            <v>Таганрог</v>
          </cell>
          <cell r="H31" t="str">
            <v>Нелепов И.М.</v>
          </cell>
        </row>
        <row r="32">
          <cell r="A32">
            <v>28</v>
          </cell>
          <cell r="B32">
            <v>28</v>
          </cell>
          <cell r="C32" t="str">
            <v>Комов</v>
          </cell>
          <cell r="D32" t="str">
            <v>Александр</v>
          </cell>
          <cell r="E32" t="str">
            <v>1988</v>
          </cell>
          <cell r="F32">
            <v>942</v>
          </cell>
          <cell r="G32" t="str">
            <v>Санкт-Петербург</v>
          </cell>
          <cell r="H32" t="str">
            <v>Семенова С.Д. Эльберт А.М.</v>
          </cell>
        </row>
        <row r="33">
          <cell r="A33">
            <v>29</v>
          </cell>
          <cell r="B33">
            <v>29</v>
          </cell>
          <cell r="C33" t="str">
            <v>Краев </v>
          </cell>
          <cell r="D33" t="str">
            <v>Валерий</v>
          </cell>
          <cell r="E33" t="str">
            <v>1988</v>
          </cell>
          <cell r="F33">
            <v>927</v>
          </cell>
          <cell r="G33" t="str">
            <v>Нижний Новгород</v>
          </cell>
          <cell r="H33" t="str">
            <v>Максимов Е. Ендолов В.Н.</v>
          </cell>
        </row>
        <row r="34">
          <cell r="A34">
            <v>30</v>
          </cell>
          <cell r="B34">
            <v>30</v>
          </cell>
          <cell r="C34" t="str">
            <v>Кудинов</v>
          </cell>
          <cell r="D34" t="str">
            <v>Дмитрий</v>
          </cell>
          <cell r="E34" t="str">
            <v>1988</v>
          </cell>
          <cell r="F34">
            <v>938</v>
          </cell>
          <cell r="G34" t="str">
            <v>Москва</v>
          </cell>
          <cell r="H34" t="str">
            <v>Спиридонов В.В.</v>
          </cell>
        </row>
        <row r="35">
          <cell r="A35">
            <v>31</v>
          </cell>
          <cell r="B35">
            <v>31</v>
          </cell>
          <cell r="C35" t="str">
            <v>Кузнецов</v>
          </cell>
          <cell r="D35" t="str">
            <v>Сергей</v>
          </cell>
          <cell r="E35" t="str">
            <v>1988</v>
          </cell>
          <cell r="F35">
            <v>783</v>
          </cell>
          <cell r="G35" t="str">
            <v>Петрозаводск</v>
          </cell>
          <cell r="H35" t="str">
            <v>Кузнецова Е.А.</v>
          </cell>
        </row>
        <row r="36">
          <cell r="A36">
            <v>32</v>
          </cell>
          <cell r="B36">
            <v>32</v>
          </cell>
          <cell r="C36" t="str">
            <v>Купич</v>
          </cell>
          <cell r="D36" t="str">
            <v>Илья</v>
          </cell>
          <cell r="E36" t="str">
            <v>1989</v>
          </cell>
          <cell r="F36">
            <v>708</v>
          </cell>
          <cell r="G36" t="str">
            <v>Москва</v>
          </cell>
          <cell r="H36" t="str">
            <v>Тимофеева Р.А.</v>
          </cell>
        </row>
        <row r="37">
          <cell r="A37">
            <v>33</v>
          </cell>
          <cell r="B37">
            <v>33</v>
          </cell>
          <cell r="C37" t="str">
            <v>Купряков</v>
          </cell>
          <cell r="D37" t="str">
            <v>Евгений</v>
          </cell>
          <cell r="E37" t="str">
            <v>1988</v>
          </cell>
          <cell r="F37">
            <v>927</v>
          </cell>
          <cell r="G37" t="str">
            <v>Москва</v>
          </cell>
          <cell r="H37" t="str">
            <v>Шевченко Т.Н.</v>
          </cell>
        </row>
        <row r="38">
          <cell r="A38">
            <v>34</v>
          </cell>
          <cell r="B38">
            <v>34</v>
          </cell>
          <cell r="C38" t="str">
            <v>Ларин</v>
          </cell>
          <cell r="D38" t="str">
            <v>Максим</v>
          </cell>
          <cell r="E38" t="str">
            <v>1988</v>
          </cell>
          <cell r="F38">
            <v>733</v>
          </cell>
          <cell r="G38" t="str">
            <v>Самара</v>
          </cell>
          <cell r="H38" t="str">
            <v>Павленко В.П.</v>
          </cell>
        </row>
        <row r="39">
          <cell r="A39">
            <v>35</v>
          </cell>
          <cell r="B39">
            <v>35</v>
          </cell>
          <cell r="C39" t="str">
            <v>Мартюков</v>
          </cell>
          <cell r="D39" t="str">
            <v>Сергей</v>
          </cell>
          <cell r="E39" t="str">
            <v>1991</v>
          </cell>
          <cell r="F39">
            <v>900</v>
          </cell>
          <cell r="G39" t="str">
            <v>Москва</v>
          </cell>
          <cell r="H39" t="str">
            <v>Эдель Е.О.</v>
          </cell>
        </row>
        <row r="40">
          <cell r="A40">
            <v>36</v>
          </cell>
          <cell r="B40">
            <v>36</v>
          </cell>
          <cell r="C40" t="str">
            <v>Машковский</v>
          </cell>
          <cell r="D40" t="str">
            <v>Евгений</v>
          </cell>
          <cell r="E40" t="str">
            <v>1991</v>
          </cell>
          <cell r="F40">
            <v>714</v>
          </cell>
          <cell r="G40" t="str">
            <v>Петрозаводск</v>
          </cell>
          <cell r="H40" t="str">
            <v>Софронова Е.В.</v>
          </cell>
        </row>
        <row r="41">
          <cell r="A41">
            <v>37</v>
          </cell>
          <cell r="B41">
            <v>37</v>
          </cell>
          <cell r="C41" t="str">
            <v>Мерзликин</v>
          </cell>
          <cell r="D41" t="str">
            <v>Тарас</v>
          </cell>
          <cell r="E41" t="str">
            <v>1991</v>
          </cell>
          <cell r="F41">
            <v>854</v>
          </cell>
          <cell r="G41" t="str">
            <v>Москва</v>
          </cell>
          <cell r="H41" t="str">
            <v>Эдель Е.О.</v>
          </cell>
        </row>
        <row r="42">
          <cell r="A42">
            <v>38</v>
          </cell>
          <cell r="B42">
            <v>38</v>
          </cell>
          <cell r="C42" t="str">
            <v>Мовсисян</v>
          </cell>
          <cell r="D42" t="str">
            <v>Карен</v>
          </cell>
          <cell r="E42" t="str">
            <v>1990</v>
          </cell>
          <cell r="F42">
            <v>636</v>
          </cell>
          <cell r="G42" t="str">
            <v>Санкт-Петербург</v>
          </cell>
          <cell r="H42" t="str">
            <v>Шесюк В.Д.</v>
          </cell>
        </row>
        <row r="43">
          <cell r="A43">
            <v>39</v>
          </cell>
          <cell r="B43">
            <v>39</v>
          </cell>
          <cell r="C43" t="str">
            <v>Мурзин</v>
          </cell>
          <cell r="D43" t="str">
            <v>Виталий</v>
          </cell>
          <cell r="E43" t="str">
            <v>1989</v>
          </cell>
          <cell r="F43">
            <v>997</v>
          </cell>
          <cell r="G43" t="str">
            <v>Чебоксары</v>
          </cell>
          <cell r="H43" t="str">
            <v>Леонтьев Е.М. </v>
          </cell>
        </row>
        <row r="44">
          <cell r="A44">
            <v>40</v>
          </cell>
          <cell r="B44">
            <v>40</v>
          </cell>
          <cell r="C44" t="str">
            <v>Мутыгуллин</v>
          </cell>
          <cell r="D44" t="str">
            <v>Рамиль</v>
          </cell>
          <cell r="E44" t="str">
            <v>1988</v>
          </cell>
          <cell r="F44">
            <v>1013</v>
          </cell>
          <cell r="G44" t="str">
            <v>Чебоксары</v>
          </cell>
          <cell r="H44" t="str">
            <v>Леонтьев Е.М. Алексеев А.М.</v>
          </cell>
        </row>
        <row r="45">
          <cell r="A45">
            <v>41</v>
          </cell>
          <cell r="B45">
            <v>41</v>
          </cell>
          <cell r="C45" t="str">
            <v>Образцов</v>
          </cell>
          <cell r="D45" t="str">
            <v>Дмитрий</v>
          </cell>
          <cell r="E45" t="str">
            <v>1990</v>
          </cell>
          <cell r="F45">
            <v>748</v>
          </cell>
          <cell r="G45" t="str">
            <v>Москва</v>
          </cell>
          <cell r="H45" t="str">
            <v>Воробьев В.А. Чичинев А.В.</v>
          </cell>
        </row>
        <row r="46">
          <cell r="A46">
            <v>42</v>
          </cell>
          <cell r="B46">
            <v>42</v>
          </cell>
          <cell r="C46" t="str">
            <v>Олонов</v>
          </cell>
          <cell r="D46" t="str">
            <v>Александр</v>
          </cell>
          <cell r="E46" t="str">
            <v>1989</v>
          </cell>
          <cell r="F46">
            <v>1150</v>
          </cell>
          <cell r="G46" t="str">
            <v>Нижний Новгород</v>
          </cell>
          <cell r="H46" t="str">
            <v>Ремизов В.Н.</v>
          </cell>
        </row>
        <row r="47">
          <cell r="A47">
            <v>43</v>
          </cell>
          <cell r="B47">
            <v>43</v>
          </cell>
          <cell r="C47" t="str">
            <v>Осипов</v>
          </cell>
          <cell r="D47" t="str">
            <v>Василий</v>
          </cell>
          <cell r="E47" t="str">
            <v>1988</v>
          </cell>
          <cell r="F47">
            <v>749</v>
          </cell>
          <cell r="G47" t="str">
            <v>Абакан</v>
          </cell>
          <cell r="H47" t="str">
            <v>Чекурин С.Н.</v>
          </cell>
        </row>
        <row r="48">
          <cell r="A48">
            <v>44</v>
          </cell>
          <cell r="B48">
            <v>44</v>
          </cell>
          <cell r="C48" t="str">
            <v>Пайков </v>
          </cell>
          <cell r="D48" t="str">
            <v>Михаил</v>
          </cell>
          <cell r="E48" t="str">
            <v>1989</v>
          </cell>
          <cell r="F48">
            <v>1239</v>
          </cell>
          <cell r="G48" t="str">
            <v>Нижний Новгород</v>
          </cell>
          <cell r="H48" t="str">
            <v>Ремизов В.Н.</v>
          </cell>
        </row>
        <row r="49">
          <cell r="A49">
            <v>45</v>
          </cell>
          <cell r="B49">
            <v>45</v>
          </cell>
          <cell r="C49" t="str">
            <v>Панкратов</v>
          </cell>
          <cell r="D49" t="str">
            <v>Николай</v>
          </cell>
          <cell r="E49" t="str">
            <v>1990</v>
          </cell>
          <cell r="F49">
            <v>641</v>
          </cell>
          <cell r="G49" t="str">
            <v>Санкт-Петербург</v>
          </cell>
          <cell r="H49" t="str">
            <v>Семенова С.Д. </v>
          </cell>
        </row>
        <row r="50">
          <cell r="A50">
            <v>46</v>
          </cell>
          <cell r="B50">
            <v>46</v>
          </cell>
          <cell r="C50" t="str">
            <v>Постников </v>
          </cell>
          <cell r="D50" t="str">
            <v>Антон</v>
          </cell>
          <cell r="E50" t="str">
            <v>1989</v>
          </cell>
          <cell r="F50">
            <v>877</v>
          </cell>
          <cell r="G50" t="str">
            <v>Новокузнецк</v>
          </cell>
          <cell r="H50" t="str">
            <v>Постников И.А.</v>
          </cell>
        </row>
        <row r="51">
          <cell r="A51">
            <v>47</v>
          </cell>
          <cell r="B51">
            <v>47</v>
          </cell>
          <cell r="C51" t="str">
            <v>Салкин</v>
          </cell>
          <cell r="D51" t="str">
            <v>Ростислав</v>
          </cell>
          <cell r="E51" t="str">
            <v>1991</v>
          </cell>
          <cell r="F51">
            <v>726</v>
          </cell>
          <cell r="G51" t="str">
            <v>Москва</v>
          </cell>
          <cell r="H51" t="str">
            <v>Воробьев В.А. Чичинев А.В.</v>
          </cell>
        </row>
        <row r="52">
          <cell r="A52">
            <v>48</v>
          </cell>
          <cell r="B52">
            <v>48</v>
          </cell>
          <cell r="C52" t="str">
            <v>Семенов </v>
          </cell>
          <cell r="D52" t="str">
            <v>Олег</v>
          </cell>
          <cell r="E52" t="str">
            <v>1989</v>
          </cell>
          <cell r="F52">
            <v>521</v>
          </cell>
          <cell r="G52" t="str">
            <v>Санкт-Петербург</v>
          </cell>
          <cell r="H52" t="str">
            <v>Семенова С.Д.</v>
          </cell>
        </row>
        <row r="53">
          <cell r="A53">
            <v>49</v>
          </cell>
          <cell r="B53">
            <v>49</v>
          </cell>
          <cell r="C53" t="str">
            <v>Сергеев</v>
          </cell>
          <cell r="D53" t="str">
            <v>Виктор</v>
          </cell>
          <cell r="E53" t="str">
            <v>1989</v>
          </cell>
          <cell r="F53">
            <v>774</v>
          </cell>
          <cell r="G53" t="str">
            <v>Чебоксары</v>
          </cell>
          <cell r="H53" t="str">
            <v>Леонтьев Е.М.</v>
          </cell>
        </row>
        <row r="54">
          <cell r="A54">
            <v>50</v>
          </cell>
          <cell r="B54">
            <v>50</v>
          </cell>
          <cell r="C54" t="str">
            <v>Слепенков</v>
          </cell>
          <cell r="D54" t="str">
            <v>Роман</v>
          </cell>
          <cell r="E54" t="str">
            <v>1991</v>
          </cell>
          <cell r="F54">
            <v>963</v>
          </cell>
          <cell r="G54" t="str">
            <v>Самара</v>
          </cell>
          <cell r="H54" t="str">
            <v>Павленко В.П.</v>
          </cell>
        </row>
        <row r="55">
          <cell r="A55">
            <v>51</v>
          </cell>
          <cell r="B55">
            <v>51</v>
          </cell>
          <cell r="C55" t="str">
            <v>Соколов</v>
          </cell>
          <cell r="D55" t="str">
            <v>Максим</v>
          </cell>
          <cell r="E55" t="str">
            <v>1988</v>
          </cell>
          <cell r="F55">
            <v>856</v>
          </cell>
          <cell r="G55" t="str">
            <v>Москва</v>
          </cell>
          <cell r="H55" t="str">
            <v>Ступаченко Л.Н.</v>
          </cell>
        </row>
        <row r="56">
          <cell r="A56">
            <v>52</v>
          </cell>
          <cell r="B56">
            <v>52</v>
          </cell>
          <cell r="C56" t="str">
            <v>Солошенко</v>
          </cell>
          <cell r="D56" t="str">
            <v>Андрей</v>
          </cell>
          <cell r="E56" t="str">
            <v>1990</v>
          </cell>
          <cell r="F56">
            <v>633</v>
          </cell>
          <cell r="G56" t="str">
            <v>Ставрополь</v>
          </cell>
          <cell r="H56" t="str">
            <v>Арзумонов В.А.</v>
          </cell>
        </row>
        <row r="57">
          <cell r="A57">
            <v>53</v>
          </cell>
          <cell r="B57">
            <v>53</v>
          </cell>
          <cell r="C57" t="str">
            <v>Старостин</v>
          </cell>
          <cell r="D57" t="str">
            <v>Павел</v>
          </cell>
          <cell r="E57" t="str">
            <v>1989</v>
          </cell>
          <cell r="F57">
            <v>830</v>
          </cell>
          <cell r="G57" t="str">
            <v>Екатеринбург</v>
          </cell>
          <cell r="H57" t="str">
            <v>Дзуда О.И. Малышкин В.В.</v>
          </cell>
        </row>
        <row r="58">
          <cell r="A58">
            <v>54</v>
          </cell>
          <cell r="B58">
            <v>54</v>
          </cell>
          <cell r="C58" t="str">
            <v>Тарасов</v>
          </cell>
          <cell r="D58" t="str">
            <v>Артем</v>
          </cell>
          <cell r="E58">
            <v>1989</v>
          </cell>
          <cell r="F58">
            <v>756</v>
          </cell>
          <cell r="G58" t="str">
            <v>Самара</v>
          </cell>
          <cell r="H58" t="str">
            <v>Павленко В.П.</v>
          </cell>
        </row>
        <row r="59">
          <cell r="A59">
            <v>55</v>
          </cell>
          <cell r="B59">
            <v>55</v>
          </cell>
          <cell r="C59" t="str">
            <v>Тимергазин</v>
          </cell>
          <cell r="D59" t="str">
            <v>Руслан</v>
          </cell>
          <cell r="E59" t="str">
            <v>1990</v>
          </cell>
          <cell r="F59">
            <v>773</v>
          </cell>
          <cell r="G59" t="str">
            <v>Екатеринбург</v>
          </cell>
          <cell r="H59" t="str">
            <v>Злобин С.В. Малышкин В.В.</v>
          </cell>
        </row>
        <row r="60">
          <cell r="A60">
            <v>56</v>
          </cell>
          <cell r="B60">
            <v>56</v>
          </cell>
          <cell r="C60" t="str">
            <v>Уточкин </v>
          </cell>
          <cell r="D60" t="str">
            <v>Артем</v>
          </cell>
          <cell r="E60">
            <v>1989</v>
          </cell>
          <cell r="F60">
            <v>1224</v>
          </cell>
          <cell r="G60" t="str">
            <v>Самара</v>
          </cell>
          <cell r="H60" t="str">
            <v>Павленко В.П.</v>
          </cell>
        </row>
        <row r="61">
          <cell r="A61">
            <v>57</v>
          </cell>
          <cell r="B61">
            <v>57</v>
          </cell>
          <cell r="C61" t="str">
            <v>Филатов</v>
          </cell>
          <cell r="D61" t="str">
            <v>Василий</v>
          </cell>
          <cell r="E61" t="str">
            <v>1988</v>
          </cell>
          <cell r="F61">
            <v>873</v>
          </cell>
          <cell r="G61" t="str">
            <v>Владимир</v>
          </cell>
          <cell r="H61" t="str">
            <v>Столбунов А.В. Карпов И.В.</v>
          </cell>
        </row>
        <row r="62">
          <cell r="A62">
            <v>58</v>
          </cell>
          <cell r="B62">
            <v>58</v>
          </cell>
          <cell r="C62" t="str">
            <v>Фомин</v>
          </cell>
          <cell r="D62" t="str">
            <v>Виталий</v>
          </cell>
          <cell r="E62" t="str">
            <v>1989</v>
          </cell>
          <cell r="F62">
            <v>853</v>
          </cell>
          <cell r="G62" t="str">
            <v>Москва</v>
          </cell>
          <cell r="H62" t="str">
            <v>Спиридонов В.В.</v>
          </cell>
        </row>
        <row r="63">
          <cell r="A63">
            <v>59</v>
          </cell>
          <cell r="B63">
            <v>59</v>
          </cell>
          <cell r="C63" t="str">
            <v>Чимбарцев </v>
          </cell>
          <cell r="D63" t="str">
            <v>Владислав</v>
          </cell>
          <cell r="E63" t="str">
            <v>1989</v>
          </cell>
          <cell r="F63">
            <v>992</v>
          </cell>
          <cell r="G63" t="str">
            <v>Екатеринбург</v>
          </cell>
          <cell r="H63" t="str">
            <v>Злобин С.В. Малышкин В.В.</v>
          </cell>
        </row>
        <row r="64">
          <cell r="A64">
            <v>60</v>
          </cell>
          <cell r="B64">
            <v>60</v>
          </cell>
          <cell r="C64" t="str">
            <v>Чубаров</v>
          </cell>
          <cell r="D64" t="str">
            <v>Дмитрий</v>
          </cell>
          <cell r="E64" t="str">
            <v>1988</v>
          </cell>
          <cell r="F64">
            <v>1134</v>
          </cell>
          <cell r="G64" t="str">
            <v>Самара</v>
          </cell>
          <cell r="H64" t="str">
            <v>Павленко В.П.</v>
          </cell>
        </row>
        <row r="65">
          <cell r="A65">
            <v>61</v>
          </cell>
          <cell r="B65">
            <v>61</v>
          </cell>
          <cell r="C65" t="str">
            <v>Шибаев</v>
          </cell>
          <cell r="D65" t="str">
            <v>Александр</v>
          </cell>
          <cell r="E65" t="str">
            <v>1990</v>
          </cell>
          <cell r="F65">
            <v>1223</v>
          </cell>
          <cell r="G65" t="str">
            <v>Ярославль</v>
          </cell>
          <cell r="H65" t="str">
            <v>Федосеев В.Н.</v>
          </cell>
        </row>
        <row r="66">
          <cell r="A66">
            <v>62</v>
          </cell>
          <cell r="B66">
            <v>62</v>
          </cell>
          <cell r="C66" t="str">
            <v>Щербак</v>
          </cell>
          <cell r="D66" t="str">
            <v>Александр</v>
          </cell>
          <cell r="E66" t="str">
            <v>1991</v>
          </cell>
          <cell r="F66">
            <v>824</v>
          </cell>
          <cell r="G66" t="str">
            <v>Краснодар</v>
          </cell>
          <cell r="H66" t="str">
            <v>Василевский В.Н.</v>
          </cell>
        </row>
        <row r="67">
          <cell r="A67">
            <v>63</v>
          </cell>
          <cell r="B67">
            <v>63</v>
          </cell>
          <cell r="C67" t="str">
            <v>Яковлев</v>
          </cell>
          <cell r="D67" t="str">
            <v>Антон</v>
          </cell>
          <cell r="E67" t="str">
            <v>1989</v>
          </cell>
          <cell r="F67">
            <v>669</v>
          </cell>
          <cell r="G67" t="str">
            <v>Кировск</v>
          </cell>
          <cell r="H67" t="str">
            <v>Куниченко А.С.</v>
          </cell>
        </row>
        <row r="68">
          <cell r="A68">
            <v>64</v>
          </cell>
          <cell r="B68">
            <v>64</v>
          </cell>
          <cell r="C68" t="str">
            <v>Ястребцев</v>
          </cell>
          <cell r="D68" t="str">
            <v>Дмитрий</v>
          </cell>
          <cell r="E68" t="str">
            <v>1988</v>
          </cell>
          <cell r="F68">
            <v>922</v>
          </cell>
          <cell r="G68" t="str">
            <v>Нижний Новгород</v>
          </cell>
          <cell r="H68" t="str">
            <v>Марусич К.А.</v>
          </cell>
        </row>
        <row r="69">
          <cell r="B69" t="str">
            <v>Список участников.</v>
          </cell>
        </row>
        <row r="70">
          <cell r="B70" t="str">
            <v>Девушки.</v>
          </cell>
        </row>
        <row r="72">
          <cell r="A72" t="str">
            <v># участника</v>
          </cell>
          <cell r="B72" t="str">
            <v>№</v>
          </cell>
          <cell r="C72" t="str">
            <v>Фамилия</v>
          </cell>
          <cell r="D72" t="str">
            <v>Имя</v>
          </cell>
          <cell r="E72" t="str">
            <v>Год рождения</v>
          </cell>
          <cell r="F72" t="str">
            <v>Рейтинг</v>
          </cell>
          <cell r="G72" t="str">
            <v>Город</v>
          </cell>
          <cell r="H72" t="str">
            <v>Личный тренер</v>
          </cell>
        </row>
        <row r="73">
          <cell r="A73">
            <v>65</v>
          </cell>
          <cell r="B73">
            <v>1</v>
          </cell>
          <cell r="C73" t="str">
            <v>Андреева</v>
          </cell>
          <cell r="D73" t="str">
            <v>Анна</v>
          </cell>
          <cell r="E73" t="str">
            <v>1989</v>
          </cell>
          <cell r="F73">
            <v>610</v>
          </cell>
          <cell r="G73" t="str">
            <v>Абакан</v>
          </cell>
          <cell r="H73" t="str">
            <v>Кириченко Д.В.</v>
          </cell>
        </row>
        <row r="74">
          <cell r="A74">
            <v>66</v>
          </cell>
          <cell r="B74">
            <v>2</v>
          </cell>
          <cell r="C74" t="str">
            <v>Арсентьева</v>
          </cell>
          <cell r="D74" t="str">
            <v>Светлана</v>
          </cell>
          <cell r="E74" t="str">
            <v>1990</v>
          </cell>
          <cell r="F74">
            <v>646</v>
          </cell>
          <cell r="G74" t="str">
            <v>Подольск</v>
          </cell>
          <cell r="H74" t="str">
            <v>Сазонов И.А.</v>
          </cell>
        </row>
        <row r="75">
          <cell r="A75">
            <v>67</v>
          </cell>
          <cell r="B75">
            <v>3</v>
          </cell>
          <cell r="C75" t="str">
            <v>Архипова</v>
          </cell>
          <cell r="D75" t="str">
            <v>Анна</v>
          </cell>
          <cell r="E75" t="str">
            <v>1988</v>
          </cell>
          <cell r="F75">
            <v>778</v>
          </cell>
          <cell r="G75" t="str">
            <v>Москва</v>
          </cell>
          <cell r="H75" t="str">
            <v>Эдель Е.О.</v>
          </cell>
        </row>
        <row r="76">
          <cell r="A76">
            <v>68</v>
          </cell>
          <cell r="B76">
            <v>4</v>
          </cell>
          <cell r="C76" t="str">
            <v>Атаян</v>
          </cell>
          <cell r="D76" t="str">
            <v>Диана</v>
          </cell>
          <cell r="E76">
            <v>1988</v>
          </cell>
          <cell r="F76">
            <v>595</v>
          </cell>
          <cell r="G76" t="str">
            <v>Тосно</v>
          </cell>
          <cell r="H76" t="str">
            <v>Оганян Э.Р.</v>
          </cell>
        </row>
        <row r="77">
          <cell r="A77">
            <v>69</v>
          </cell>
          <cell r="B77">
            <v>5</v>
          </cell>
          <cell r="C77" t="str">
            <v>Баранова</v>
          </cell>
          <cell r="D77" t="str">
            <v>Ольга</v>
          </cell>
          <cell r="E77" t="str">
            <v>1990</v>
          </cell>
          <cell r="F77">
            <v>935</v>
          </cell>
          <cell r="G77" t="str">
            <v>Абакан</v>
          </cell>
          <cell r="H77" t="str">
            <v>Домненко И.В.</v>
          </cell>
        </row>
        <row r="78">
          <cell r="A78">
            <v>70</v>
          </cell>
          <cell r="B78">
            <v>6</v>
          </cell>
          <cell r="C78" t="str">
            <v>Бештень</v>
          </cell>
          <cell r="D78" t="str">
            <v>Анастасия</v>
          </cell>
          <cell r="E78" t="str">
            <v>1990</v>
          </cell>
          <cell r="F78">
            <v>759</v>
          </cell>
          <cell r="G78" t="str">
            <v>Ростов на Дону</v>
          </cell>
          <cell r="H78" t="str">
            <v>Гасанов С.Д.</v>
          </cell>
        </row>
        <row r="79">
          <cell r="A79">
            <v>71</v>
          </cell>
          <cell r="B79">
            <v>7</v>
          </cell>
          <cell r="C79" t="str">
            <v>Болотова</v>
          </cell>
          <cell r="D79" t="str">
            <v>Ольга</v>
          </cell>
          <cell r="E79" t="str">
            <v>1989</v>
          </cell>
          <cell r="F79">
            <v>814</v>
          </cell>
          <cell r="G79" t="str">
            <v>Жуковский</v>
          </cell>
          <cell r="H79" t="str">
            <v>Газарьян Ю.С.</v>
          </cell>
        </row>
        <row r="80">
          <cell r="A80">
            <v>72</v>
          </cell>
          <cell r="B80">
            <v>8</v>
          </cell>
          <cell r="C80" t="str">
            <v>Бондаренко</v>
          </cell>
          <cell r="D80" t="str">
            <v>Евгения</v>
          </cell>
          <cell r="E80" t="str">
            <v>1988</v>
          </cell>
          <cell r="F80">
            <v>778</v>
          </cell>
          <cell r="G80" t="str">
            <v>Екатеринбург</v>
          </cell>
          <cell r="H80" t="str">
            <v>Малышкн В.В. Малышкина В.В.</v>
          </cell>
        </row>
        <row r="81">
          <cell r="A81">
            <v>73</v>
          </cell>
          <cell r="B81">
            <v>9</v>
          </cell>
          <cell r="C81" t="str">
            <v>Бурова</v>
          </cell>
          <cell r="D81" t="str">
            <v>Елена</v>
          </cell>
          <cell r="E81" t="str">
            <v>1988</v>
          </cell>
          <cell r="F81">
            <v>838</v>
          </cell>
          <cell r="G81" t="str">
            <v>Москва</v>
          </cell>
          <cell r="H81" t="str">
            <v>Эдель Е.О.</v>
          </cell>
        </row>
        <row r="82">
          <cell r="A82">
            <v>74</v>
          </cell>
          <cell r="B82">
            <v>10</v>
          </cell>
          <cell r="C82" t="str">
            <v>Васильева</v>
          </cell>
          <cell r="D82" t="str">
            <v>Олеся</v>
          </cell>
          <cell r="E82" t="str">
            <v>1991</v>
          </cell>
          <cell r="F82">
            <v>755</v>
          </cell>
          <cell r="G82" t="str">
            <v>Пермь</v>
          </cell>
          <cell r="H82" t="str">
            <v>Подъяпольский Н.П. Васькин И.Л.</v>
          </cell>
        </row>
        <row r="83">
          <cell r="A83">
            <v>75</v>
          </cell>
          <cell r="B83">
            <v>11</v>
          </cell>
          <cell r="C83" t="str">
            <v>Власенко</v>
          </cell>
          <cell r="D83" t="str">
            <v>Марина</v>
          </cell>
          <cell r="E83">
            <v>1990</v>
          </cell>
          <cell r="F83">
            <v>837</v>
          </cell>
          <cell r="G83" t="str">
            <v>Челябинск</v>
          </cell>
          <cell r="H83" t="str">
            <v>Уханов М.В.</v>
          </cell>
        </row>
        <row r="84">
          <cell r="A84">
            <v>76</v>
          </cell>
          <cell r="B84">
            <v>12</v>
          </cell>
          <cell r="C84" t="str">
            <v>Власова</v>
          </cell>
          <cell r="D84" t="str">
            <v>Ольга</v>
          </cell>
          <cell r="E84" t="str">
            <v>1990</v>
          </cell>
          <cell r="F84">
            <v>1020</v>
          </cell>
          <cell r="G84" t="str">
            <v>Екатеринбург</v>
          </cell>
          <cell r="H84" t="str">
            <v>Малышкн В.В. </v>
          </cell>
        </row>
        <row r="85">
          <cell r="A85">
            <v>77</v>
          </cell>
          <cell r="B85">
            <v>13</v>
          </cell>
          <cell r="C85" t="str">
            <v>Воденникова</v>
          </cell>
          <cell r="D85" t="str">
            <v>Марина</v>
          </cell>
          <cell r="E85" t="str">
            <v>1989</v>
          </cell>
          <cell r="F85">
            <v>910</v>
          </cell>
          <cell r="G85" t="str">
            <v>Курган</v>
          </cell>
          <cell r="H85" t="str">
            <v>Кухмакова В.В.</v>
          </cell>
        </row>
        <row r="86">
          <cell r="A86">
            <v>78</v>
          </cell>
          <cell r="B86">
            <v>14</v>
          </cell>
          <cell r="C86" t="str">
            <v>Воробчикова</v>
          </cell>
          <cell r="D86" t="str">
            <v>Ольга</v>
          </cell>
          <cell r="E86" t="str">
            <v>1990</v>
          </cell>
          <cell r="F86">
            <v>805</v>
          </cell>
          <cell r="G86" t="str">
            <v>Москва</v>
          </cell>
          <cell r="H86" t="str">
            <v>Тимофеева Р.А.</v>
          </cell>
        </row>
        <row r="87">
          <cell r="A87">
            <v>79</v>
          </cell>
          <cell r="B87">
            <v>15</v>
          </cell>
          <cell r="C87" t="str">
            <v>Воробьева </v>
          </cell>
          <cell r="D87" t="str">
            <v>Екатерина</v>
          </cell>
          <cell r="E87" t="str">
            <v>1989</v>
          </cell>
          <cell r="F87">
            <v>991</v>
          </cell>
          <cell r="G87" t="str">
            <v>Екатеринбург</v>
          </cell>
          <cell r="H87" t="str">
            <v>Дзуда О.И. Малышкин В.В.</v>
          </cell>
        </row>
        <row r="88">
          <cell r="A88">
            <v>80</v>
          </cell>
          <cell r="B88">
            <v>16</v>
          </cell>
          <cell r="C88" t="str">
            <v>Григорьева</v>
          </cell>
          <cell r="D88" t="str">
            <v>Ксения</v>
          </cell>
          <cell r="E88">
            <v>1992</v>
          </cell>
          <cell r="F88">
            <v>774</v>
          </cell>
          <cell r="G88" t="str">
            <v>Нижний Новгород</v>
          </cell>
          <cell r="H88" t="str">
            <v>Шарова М.М. Ремизов В.Н.</v>
          </cell>
        </row>
        <row r="89">
          <cell r="A89">
            <v>81</v>
          </cell>
          <cell r="B89">
            <v>17</v>
          </cell>
          <cell r="C89" t="str">
            <v>Дашкевич</v>
          </cell>
          <cell r="D89" t="str">
            <v>Ксения</v>
          </cell>
          <cell r="E89" t="str">
            <v>1992</v>
          </cell>
          <cell r="F89">
            <v>647</v>
          </cell>
          <cell r="G89" t="str">
            <v>Новокузнецк</v>
          </cell>
          <cell r="H89" t="str">
            <v>Дашкевич Л.В.</v>
          </cell>
        </row>
        <row r="90">
          <cell r="A90">
            <v>82</v>
          </cell>
          <cell r="B90">
            <v>18</v>
          </cell>
          <cell r="C90" t="str">
            <v>Дмитриева</v>
          </cell>
          <cell r="D90" t="str">
            <v>Евгения</v>
          </cell>
          <cell r="E90" t="str">
            <v>1988</v>
          </cell>
          <cell r="F90">
            <v>581</v>
          </cell>
          <cell r="G90" t="str">
            <v>Ноябрьск</v>
          </cell>
          <cell r="H90" t="str">
            <v>Пупышев</v>
          </cell>
        </row>
        <row r="91">
          <cell r="A91">
            <v>83</v>
          </cell>
          <cell r="B91">
            <v>19</v>
          </cell>
          <cell r="C91" t="str">
            <v>Дударева</v>
          </cell>
          <cell r="D91" t="str">
            <v>Дарья</v>
          </cell>
          <cell r="E91" t="str">
            <v>1991</v>
          </cell>
          <cell r="F91">
            <v>703</v>
          </cell>
          <cell r="G91" t="str">
            <v>Владивосток</v>
          </cell>
          <cell r="H91" t="str">
            <v>Мугурдумов Г.М.</v>
          </cell>
        </row>
        <row r="92">
          <cell r="A92">
            <v>84</v>
          </cell>
          <cell r="B92">
            <v>20</v>
          </cell>
          <cell r="C92" t="str">
            <v>Ершова</v>
          </cell>
          <cell r="D92" t="str">
            <v>Мария</v>
          </cell>
          <cell r="E92" t="str">
            <v>1988</v>
          </cell>
          <cell r="F92">
            <v>819</v>
          </cell>
          <cell r="G92" t="str">
            <v>Санкт-Петербург</v>
          </cell>
          <cell r="H92" t="str">
            <v>Семенова С.Д.</v>
          </cell>
        </row>
        <row r="93">
          <cell r="A93">
            <v>85</v>
          </cell>
          <cell r="B93">
            <v>21</v>
          </cell>
          <cell r="C93" t="str">
            <v>Исаева</v>
          </cell>
          <cell r="D93" t="str">
            <v>Александра</v>
          </cell>
          <cell r="E93" t="str">
            <v>1988</v>
          </cell>
          <cell r="F93">
            <v>831</v>
          </cell>
          <cell r="G93" t="str">
            <v>Санкт-Петербург</v>
          </cell>
          <cell r="H93" t="str">
            <v>Семенова С.Д.</v>
          </cell>
        </row>
        <row r="94">
          <cell r="A94">
            <v>86</v>
          </cell>
          <cell r="B94">
            <v>22</v>
          </cell>
          <cell r="C94" t="str">
            <v>Киселева</v>
          </cell>
          <cell r="D94" t="str">
            <v>Светлана</v>
          </cell>
          <cell r="E94" t="str">
            <v>1989</v>
          </cell>
          <cell r="F94">
            <v>747</v>
          </cell>
          <cell r="G94" t="str">
            <v>Москва</v>
          </cell>
          <cell r="H94" t="str">
            <v>Шевцова Ю.В.</v>
          </cell>
        </row>
        <row r="95">
          <cell r="A95">
            <v>87</v>
          </cell>
          <cell r="B95">
            <v>23</v>
          </cell>
          <cell r="C95" t="str">
            <v>Колодяжная</v>
          </cell>
          <cell r="D95" t="str">
            <v>Екатерина</v>
          </cell>
          <cell r="E95" t="str">
            <v>1990</v>
          </cell>
          <cell r="F95">
            <v>1135</v>
          </cell>
          <cell r="G95" t="str">
            <v>Сиверский</v>
          </cell>
          <cell r="H95" t="str">
            <v>Комов А.С. Лешев С.Г.</v>
          </cell>
        </row>
        <row r="96">
          <cell r="A96">
            <v>88</v>
          </cell>
          <cell r="B96">
            <v>24</v>
          </cell>
          <cell r="C96" t="str">
            <v>Колючева</v>
          </cell>
          <cell r="D96" t="str">
            <v>Лилия</v>
          </cell>
          <cell r="E96" t="str">
            <v>1990</v>
          </cell>
          <cell r="F96">
            <v>837</v>
          </cell>
          <cell r="G96" t="str">
            <v>Сорочинск</v>
          </cell>
          <cell r="H96" t="str">
            <v>Николаев А.С. Казанцев М.А.</v>
          </cell>
        </row>
        <row r="97">
          <cell r="A97">
            <v>89</v>
          </cell>
          <cell r="B97">
            <v>25</v>
          </cell>
          <cell r="C97" t="str">
            <v>Комарова</v>
          </cell>
          <cell r="D97" t="str">
            <v>Кира</v>
          </cell>
          <cell r="E97" t="str">
            <v>1989</v>
          </cell>
          <cell r="F97">
            <v>794</v>
          </cell>
          <cell r="G97" t="str">
            <v>Москва</v>
          </cell>
          <cell r="H97" t="str">
            <v>Воробьев В.А. Чичинев А.В.</v>
          </cell>
        </row>
        <row r="98">
          <cell r="A98">
            <v>90</v>
          </cell>
          <cell r="B98">
            <v>26</v>
          </cell>
          <cell r="C98" t="str">
            <v>Корнышова</v>
          </cell>
          <cell r="D98" t="str">
            <v>Екатерина</v>
          </cell>
          <cell r="E98" t="str">
            <v>1989</v>
          </cell>
          <cell r="F98">
            <v>765</v>
          </cell>
          <cell r="G98" t="str">
            <v>Петрозаводск</v>
          </cell>
          <cell r="H98" t="str">
            <v>Кузнецовы Е.А. и Е.А.</v>
          </cell>
        </row>
        <row r="99">
          <cell r="A99">
            <v>91</v>
          </cell>
          <cell r="B99">
            <v>27</v>
          </cell>
          <cell r="C99" t="str">
            <v>Кузина</v>
          </cell>
          <cell r="D99" t="str">
            <v>Маргарита</v>
          </cell>
          <cell r="E99" t="str">
            <v>1989</v>
          </cell>
          <cell r="F99">
            <v>919</v>
          </cell>
          <cell r="G99" t="str">
            <v>Москва</v>
          </cell>
          <cell r="H99" t="str">
            <v>Шахова Т.В.</v>
          </cell>
        </row>
        <row r="100">
          <cell r="A100">
            <v>92</v>
          </cell>
          <cell r="B100">
            <v>28</v>
          </cell>
          <cell r="C100" t="str">
            <v>Лебедева</v>
          </cell>
          <cell r="D100" t="str">
            <v>Виктория</v>
          </cell>
          <cell r="E100" t="str">
            <v>1992</v>
          </cell>
          <cell r="F100">
            <v>631</v>
          </cell>
          <cell r="G100" t="str">
            <v>Казань</v>
          </cell>
          <cell r="H100" t="str">
            <v>Степанов Р.В. Князев П.А.</v>
          </cell>
        </row>
        <row r="101">
          <cell r="A101">
            <v>93</v>
          </cell>
          <cell r="B101">
            <v>29</v>
          </cell>
          <cell r="C101" t="str">
            <v>Лобачева </v>
          </cell>
          <cell r="D101" t="str">
            <v>Виктория</v>
          </cell>
          <cell r="E101" t="str">
            <v>1989</v>
          </cell>
          <cell r="F101">
            <v>599</v>
          </cell>
          <cell r="G101" t="str">
            <v>Владимир</v>
          </cell>
          <cell r="H101" t="str">
            <v>Столбунов А.В. Карпов И.В.</v>
          </cell>
        </row>
        <row r="102">
          <cell r="A102">
            <v>94</v>
          </cell>
          <cell r="B102">
            <v>30</v>
          </cell>
          <cell r="C102" t="str">
            <v>Мартынюк</v>
          </cell>
          <cell r="D102" t="str">
            <v>Алина</v>
          </cell>
          <cell r="E102" t="str">
            <v>1989</v>
          </cell>
          <cell r="F102">
            <v>823</v>
          </cell>
          <cell r="G102" t="str">
            <v>Москва</v>
          </cell>
          <cell r="H102" t="str">
            <v>Эдель Е.О.</v>
          </cell>
        </row>
        <row r="103">
          <cell r="A103">
            <v>95</v>
          </cell>
          <cell r="B103">
            <v>31</v>
          </cell>
          <cell r="C103" t="str">
            <v>Минеева</v>
          </cell>
          <cell r="D103" t="str">
            <v>Полина</v>
          </cell>
          <cell r="E103" t="str">
            <v>1989</v>
          </cell>
          <cell r="F103">
            <v>826</v>
          </cell>
          <cell r="G103" t="str">
            <v>Москва</v>
          </cell>
          <cell r="H103" t="str">
            <v>Тимофеева Р.А.</v>
          </cell>
        </row>
        <row r="104">
          <cell r="A104">
            <v>96</v>
          </cell>
          <cell r="B104">
            <v>32</v>
          </cell>
          <cell r="C104" t="str">
            <v>Морозова</v>
          </cell>
          <cell r="D104" t="str">
            <v>Людмила</v>
          </cell>
          <cell r="E104" t="str">
            <v>1989</v>
          </cell>
          <cell r="F104">
            <v>828</v>
          </cell>
          <cell r="G104" t="str">
            <v>Славянск на Кубани</v>
          </cell>
          <cell r="H104" t="str">
            <v>Крылова И.М.</v>
          </cell>
        </row>
        <row r="105">
          <cell r="A105">
            <v>97</v>
          </cell>
          <cell r="B105">
            <v>33</v>
          </cell>
          <cell r="C105" t="str">
            <v>Мызгина</v>
          </cell>
          <cell r="D105" t="str">
            <v>Екатерина</v>
          </cell>
          <cell r="E105" t="str">
            <v>1990</v>
          </cell>
          <cell r="F105">
            <v>703</v>
          </cell>
          <cell r="G105" t="str">
            <v>Челябинск</v>
          </cell>
          <cell r="H105" t="str">
            <v>Тарасова Н.Г.</v>
          </cell>
        </row>
        <row r="106">
          <cell r="A106">
            <v>98</v>
          </cell>
          <cell r="B106">
            <v>34</v>
          </cell>
          <cell r="C106" t="str">
            <v>Никифорова</v>
          </cell>
          <cell r="D106" t="str">
            <v>Ирина</v>
          </cell>
          <cell r="E106" t="str">
            <v>1991</v>
          </cell>
          <cell r="F106">
            <v>695</v>
          </cell>
          <cell r="G106" t="str">
            <v>Чебоксары</v>
          </cell>
          <cell r="H106" t="str">
            <v>Ананьев Д.К. Иванов А.С.</v>
          </cell>
        </row>
        <row r="107">
          <cell r="A107">
            <v>99</v>
          </cell>
          <cell r="B107">
            <v>35</v>
          </cell>
          <cell r="C107" t="str">
            <v>Обликова </v>
          </cell>
          <cell r="D107" t="str">
            <v>Мария</v>
          </cell>
          <cell r="E107" t="str">
            <v>1990</v>
          </cell>
          <cell r="F107">
            <v>862</v>
          </cell>
          <cell r="G107" t="str">
            <v>Сорочинск</v>
          </cell>
          <cell r="H107" t="str">
            <v>Николаев А.С. Казанцев М.А.</v>
          </cell>
        </row>
        <row r="108">
          <cell r="A108">
            <v>100</v>
          </cell>
          <cell r="B108">
            <v>36</v>
          </cell>
          <cell r="C108" t="str">
            <v>Панкратова</v>
          </cell>
          <cell r="D108" t="str">
            <v>Елизавета</v>
          </cell>
          <cell r="E108">
            <v>1992</v>
          </cell>
          <cell r="F108">
            <v>747</v>
          </cell>
          <cell r="G108" t="str">
            <v>Нижний Новгород</v>
          </cell>
          <cell r="H108" t="str">
            <v>Брусин С.Б.</v>
          </cell>
        </row>
        <row r="109">
          <cell r="A109">
            <v>101</v>
          </cell>
          <cell r="B109">
            <v>37</v>
          </cell>
          <cell r="C109" t="str">
            <v>Пленидина</v>
          </cell>
          <cell r="D109" t="str">
            <v>Евгения</v>
          </cell>
          <cell r="E109" t="str">
            <v>1990</v>
          </cell>
          <cell r="F109">
            <v>820</v>
          </cell>
          <cell r="G109" t="str">
            <v>Москва</v>
          </cell>
          <cell r="H109" t="str">
            <v>Шахова Т.В.</v>
          </cell>
        </row>
        <row r="110">
          <cell r="A110">
            <v>102</v>
          </cell>
          <cell r="B110">
            <v>38</v>
          </cell>
          <cell r="C110" t="str">
            <v>Плотарева</v>
          </cell>
          <cell r="D110" t="str">
            <v>Юлия</v>
          </cell>
          <cell r="E110" t="str">
            <v>1988</v>
          </cell>
          <cell r="F110">
            <v>762</v>
          </cell>
          <cell r="G110" t="str">
            <v>Нижний Новгород</v>
          </cell>
          <cell r="H110" t="str">
            <v>Милин Е.В.</v>
          </cell>
        </row>
        <row r="111">
          <cell r="A111">
            <v>103</v>
          </cell>
          <cell r="B111">
            <v>39</v>
          </cell>
          <cell r="C111" t="str">
            <v>Подносова</v>
          </cell>
          <cell r="D111" t="str">
            <v>Анастасия</v>
          </cell>
          <cell r="E111" t="str">
            <v>1988</v>
          </cell>
          <cell r="F111">
            <v>834</v>
          </cell>
          <cell r="G111" t="str">
            <v>Краснодар</v>
          </cell>
          <cell r="H111" t="str">
            <v>Гладких Д.А.</v>
          </cell>
        </row>
        <row r="112">
          <cell r="A112">
            <v>104</v>
          </cell>
          <cell r="B112">
            <v>40</v>
          </cell>
          <cell r="C112" t="str">
            <v>Пучкова</v>
          </cell>
          <cell r="D112" t="str">
            <v>Ирина</v>
          </cell>
          <cell r="E112" t="str">
            <v>1989</v>
          </cell>
          <cell r="F112">
            <v>716</v>
          </cell>
          <cell r="G112" t="str">
            <v>Москва</v>
          </cell>
          <cell r="H112" t="str">
            <v>Шевцова Ю.В.</v>
          </cell>
        </row>
        <row r="113">
          <cell r="A113">
            <v>105</v>
          </cell>
          <cell r="B113">
            <v>41</v>
          </cell>
          <cell r="C113" t="str">
            <v>Резникова</v>
          </cell>
          <cell r="D113" t="str">
            <v>Ирина</v>
          </cell>
          <cell r="E113" t="str">
            <v>1988</v>
          </cell>
          <cell r="F113">
            <v>650</v>
          </cell>
          <cell r="G113" t="str">
            <v>Калининград</v>
          </cell>
          <cell r="H113" t="str">
            <v>Каюда Л.В.</v>
          </cell>
        </row>
        <row r="114">
          <cell r="A114">
            <v>106</v>
          </cell>
          <cell r="B114">
            <v>42</v>
          </cell>
          <cell r="C114" t="str">
            <v>Реутова</v>
          </cell>
          <cell r="D114" t="str">
            <v>Ольга</v>
          </cell>
          <cell r="E114" t="str">
            <v>1989</v>
          </cell>
          <cell r="F114">
            <v>797</v>
          </cell>
          <cell r="G114" t="str">
            <v>Курган</v>
          </cell>
          <cell r="H114" t="str">
            <v>Овчинникова Н.А.</v>
          </cell>
        </row>
        <row r="115">
          <cell r="A115">
            <v>107</v>
          </cell>
          <cell r="B115">
            <v>43</v>
          </cell>
          <cell r="C115" t="str">
            <v>Русецкая</v>
          </cell>
          <cell r="D115" t="str">
            <v>Дарья</v>
          </cell>
          <cell r="E115">
            <v>1988</v>
          </cell>
          <cell r="F115">
            <v>926</v>
          </cell>
          <cell r="G115" t="str">
            <v>Нижний Новгород</v>
          </cell>
          <cell r="H115" t="str">
            <v>Ремизов В.Н.</v>
          </cell>
        </row>
        <row r="116">
          <cell r="A116">
            <v>108</v>
          </cell>
          <cell r="B116">
            <v>44</v>
          </cell>
          <cell r="C116" t="str">
            <v>Рыльская</v>
          </cell>
          <cell r="D116" t="str">
            <v>Екатерина</v>
          </cell>
          <cell r="E116" t="str">
            <v>1990</v>
          </cell>
          <cell r="F116">
            <v>999</v>
          </cell>
          <cell r="G116" t="str">
            <v>Москва</v>
          </cell>
          <cell r="H116" t="str">
            <v>Шевцова Ю.В.</v>
          </cell>
        </row>
        <row r="117">
          <cell r="A117">
            <v>109</v>
          </cell>
          <cell r="B117">
            <v>45</v>
          </cell>
          <cell r="C117" t="str">
            <v>Рябова</v>
          </cell>
          <cell r="D117" t="str">
            <v>Татьяна</v>
          </cell>
          <cell r="E117" t="str">
            <v>1992</v>
          </cell>
          <cell r="F117">
            <v>797</v>
          </cell>
          <cell r="G117" t="str">
            <v>Москва</v>
          </cell>
          <cell r="H117" t="str">
            <v>Спиридонов В.В.</v>
          </cell>
        </row>
        <row r="118">
          <cell r="A118">
            <v>110</v>
          </cell>
          <cell r="B118">
            <v>46</v>
          </cell>
          <cell r="C118" t="str">
            <v>Рязанцева</v>
          </cell>
          <cell r="D118" t="str">
            <v>Светлана</v>
          </cell>
          <cell r="E118" t="str">
            <v>1990</v>
          </cell>
          <cell r="F118">
            <v>657</v>
          </cell>
          <cell r="G118" t="str">
            <v>Семибратово</v>
          </cell>
          <cell r="H118" t="str">
            <v>Тимошин А.К.</v>
          </cell>
        </row>
        <row r="119">
          <cell r="A119">
            <v>111</v>
          </cell>
          <cell r="B119">
            <v>47</v>
          </cell>
          <cell r="C119" t="str">
            <v>Сабитова</v>
          </cell>
          <cell r="D119" t="str">
            <v>Валентина</v>
          </cell>
          <cell r="E119" t="str">
            <v>1990</v>
          </cell>
          <cell r="F119">
            <v>1076</v>
          </cell>
          <cell r="G119" t="str">
            <v>Серпухов</v>
          </cell>
          <cell r="H119" t="str">
            <v>Воробьев В.А.</v>
          </cell>
        </row>
        <row r="120">
          <cell r="A120">
            <v>112</v>
          </cell>
          <cell r="B120">
            <v>48</v>
          </cell>
          <cell r="C120" t="str">
            <v>Сакевич</v>
          </cell>
          <cell r="D120" t="str">
            <v>Юлия</v>
          </cell>
          <cell r="E120" t="str">
            <v>1989</v>
          </cell>
          <cell r="F120">
            <v>805</v>
          </cell>
          <cell r="G120" t="str">
            <v>Петрозаводск</v>
          </cell>
          <cell r="H120" t="str">
            <v>Кузнецовы Е.А. и Е.А.</v>
          </cell>
        </row>
        <row r="121">
          <cell r="A121">
            <v>113</v>
          </cell>
          <cell r="B121">
            <v>49</v>
          </cell>
          <cell r="C121" t="str">
            <v>Сафина</v>
          </cell>
          <cell r="D121" t="str">
            <v>Виолета</v>
          </cell>
          <cell r="E121">
            <v>1994</v>
          </cell>
          <cell r="F121">
            <v>549</v>
          </cell>
          <cell r="G121" t="str">
            <v>Сорочинск</v>
          </cell>
          <cell r="H121" t="str">
            <v>Николаев А.С. Казанцев М.А.</v>
          </cell>
        </row>
        <row r="122">
          <cell r="A122">
            <v>114</v>
          </cell>
          <cell r="B122">
            <v>50</v>
          </cell>
          <cell r="C122" t="str">
            <v>Седых</v>
          </cell>
          <cell r="D122" t="str">
            <v>Ирина</v>
          </cell>
          <cell r="E122" t="str">
            <v>1988</v>
          </cell>
          <cell r="F122">
            <v>1071</v>
          </cell>
          <cell r="G122" t="str">
            <v>Москва</v>
          </cell>
          <cell r="H122" t="str">
            <v>Эдель Е.О.</v>
          </cell>
        </row>
        <row r="123">
          <cell r="A123">
            <v>115</v>
          </cell>
          <cell r="B123">
            <v>51</v>
          </cell>
          <cell r="C123" t="str">
            <v>Семенова</v>
          </cell>
          <cell r="D123" t="str">
            <v>Александра</v>
          </cell>
          <cell r="E123" t="str">
            <v>1991</v>
          </cell>
          <cell r="F123">
            <v>714</v>
          </cell>
          <cell r="G123" t="str">
            <v>Усолье-Сибирское</v>
          </cell>
          <cell r="H123" t="str">
            <v>Зусман И.К.</v>
          </cell>
        </row>
        <row r="124">
          <cell r="A124">
            <v>116</v>
          </cell>
          <cell r="B124">
            <v>52</v>
          </cell>
          <cell r="C124" t="str">
            <v>Трепецкая</v>
          </cell>
          <cell r="D124" t="str">
            <v>Ольга</v>
          </cell>
          <cell r="E124" t="str">
            <v>1989</v>
          </cell>
          <cell r="F124">
            <v>791</v>
          </cell>
          <cell r="G124" t="str">
            <v>Санкт-Петербург</v>
          </cell>
          <cell r="H124" t="str">
            <v>Трепецкий Ю.В. Семенова С.Д.</v>
          </cell>
        </row>
        <row r="125">
          <cell r="A125">
            <v>117</v>
          </cell>
          <cell r="B125">
            <v>53</v>
          </cell>
          <cell r="C125" t="str">
            <v>Трошнева</v>
          </cell>
          <cell r="D125" t="str">
            <v>Елена</v>
          </cell>
          <cell r="E125" t="str">
            <v>1989</v>
          </cell>
          <cell r="F125">
            <v>1204</v>
          </cell>
          <cell r="G125" t="str">
            <v>Санкт-Петербург</v>
          </cell>
          <cell r="H125" t="str">
            <v>Трошнев А.В.</v>
          </cell>
        </row>
        <row r="126">
          <cell r="A126">
            <v>118</v>
          </cell>
          <cell r="B126">
            <v>54</v>
          </cell>
          <cell r="C126" t="str">
            <v>Фетюхина</v>
          </cell>
          <cell r="D126" t="str">
            <v>Маргарита</v>
          </cell>
          <cell r="E126" t="str">
            <v>1988</v>
          </cell>
          <cell r="F126">
            <v>1202</v>
          </cell>
          <cell r="G126" t="str">
            <v>Базарный Карабулак</v>
          </cell>
          <cell r="H126" t="str">
            <v>Воробьев В.А. Фетюхин В.А.</v>
          </cell>
        </row>
        <row r="127">
          <cell r="A127">
            <v>119</v>
          </cell>
          <cell r="B127">
            <v>55</v>
          </cell>
          <cell r="C127" t="str">
            <v>Худилайне</v>
          </cell>
          <cell r="D127" t="str">
            <v>Ольга</v>
          </cell>
          <cell r="E127" t="str">
            <v>1989</v>
          </cell>
          <cell r="F127">
            <v>782</v>
          </cell>
          <cell r="G127" t="str">
            <v>Санкт-Петербург</v>
          </cell>
          <cell r="H127" t="str">
            <v>Исаев Н.Н.</v>
          </cell>
        </row>
        <row r="128">
          <cell r="A128">
            <v>120</v>
          </cell>
          <cell r="B128">
            <v>56</v>
          </cell>
          <cell r="C128" t="str">
            <v>Чарова</v>
          </cell>
          <cell r="D128" t="str">
            <v>Мария</v>
          </cell>
          <cell r="E128" t="str">
            <v>1990</v>
          </cell>
          <cell r="F128">
            <v>874</v>
          </cell>
          <cell r="G128" t="str">
            <v>Сорочинск</v>
          </cell>
          <cell r="H128" t="str">
            <v>Николаев А.С. Казанцев М.А.</v>
          </cell>
        </row>
        <row r="129">
          <cell r="A129">
            <v>121</v>
          </cell>
          <cell r="B129">
            <v>57</v>
          </cell>
          <cell r="C129" t="str">
            <v>Черенкова </v>
          </cell>
          <cell r="D129" t="str">
            <v>Мария</v>
          </cell>
          <cell r="E129" t="str">
            <v>1991</v>
          </cell>
          <cell r="F129">
            <v>860</v>
          </cell>
          <cell r="G129" t="str">
            <v>Москва</v>
          </cell>
          <cell r="H129" t="str">
            <v>Шевцова Ю.В.</v>
          </cell>
        </row>
        <row r="130">
          <cell r="A130">
            <v>122</v>
          </cell>
          <cell r="B130">
            <v>58</v>
          </cell>
          <cell r="C130" t="str">
            <v>Чистилина</v>
          </cell>
          <cell r="D130" t="str">
            <v>Наталья</v>
          </cell>
          <cell r="E130" t="str">
            <v>1988</v>
          </cell>
          <cell r="F130">
            <v>593</v>
          </cell>
          <cell r="G130" t="str">
            <v>Сосновый Бор</v>
          </cell>
          <cell r="H130" t="str">
            <v>Романюта Н.А.</v>
          </cell>
        </row>
        <row r="131">
          <cell r="A131">
            <v>123</v>
          </cell>
          <cell r="B131">
            <v>59</v>
          </cell>
          <cell r="C131" t="str">
            <v>Шавырина </v>
          </cell>
          <cell r="D131" t="str">
            <v>Марина</v>
          </cell>
          <cell r="E131" t="str">
            <v>1988</v>
          </cell>
          <cell r="F131">
            <v>1209</v>
          </cell>
          <cell r="G131" t="str">
            <v>Москва</v>
          </cell>
          <cell r="H131" t="str">
            <v>Лошкарева Н.Г.</v>
          </cell>
        </row>
        <row r="132">
          <cell r="A132">
            <v>124</v>
          </cell>
          <cell r="B132">
            <v>60</v>
          </cell>
          <cell r="C132" t="str">
            <v>Шарипова</v>
          </cell>
          <cell r="D132" t="str">
            <v>Эльза</v>
          </cell>
          <cell r="E132" t="str">
            <v>1990</v>
          </cell>
          <cell r="F132">
            <v>720</v>
          </cell>
          <cell r="G132" t="str">
            <v>Казань</v>
          </cell>
          <cell r="H132" t="str">
            <v>Степанов Р.В.</v>
          </cell>
        </row>
        <row r="133">
          <cell r="A133">
            <v>125</v>
          </cell>
          <cell r="B133">
            <v>61</v>
          </cell>
          <cell r="C133" t="str">
            <v>Шляпникова</v>
          </cell>
          <cell r="D133" t="str">
            <v>Анна</v>
          </cell>
          <cell r="E133" t="str">
            <v>1988</v>
          </cell>
          <cell r="F133">
            <v>907</v>
          </cell>
          <cell r="G133" t="str">
            <v>Санкт-Петербург</v>
          </cell>
          <cell r="H133" t="str">
            <v>Семенова С.Д.</v>
          </cell>
        </row>
        <row r="134">
          <cell r="A134">
            <v>126</v>
          </cell>
          <cell r="B134">
            <v>62</v>
          </cell>
          <cell r="C134" t="str">
            <v>Щепетова</v>
          </cell>
          <cell r="D134" t="str">
            <v>Татьяна</v>
          </cell>
          <cell r="E134" t="str">
            <v>1991</v>
          </cell>
          <cell r="F134">
            <v>658</v>
          </cell>
          <cell r="G134" t="str">
            <v>Чебоксары</v>
          </cell>
          <cell r="H134" t="str">
            <v>Леонтьев Е.М. Щепетов В.Н.</v>
          </cell>
        </row>
        <row r="135">
          <cell r="A135">
            <v>127</v>
          </cell>
          <cell r="B135">
            <v>63</v>
          </cell>
          <cell r="C135" t="str">
            <v>Щербина</v>
          </cell>
          <cell r="D135" t="str">
            <v>Александра</v>
          </cell>
          <cell r="E135" t="str">
            <v>1989</v>
          </cell>
          <cell r="F135">
            <v>734</v>
          </cell>
          <cell r="G135" t="str">
            <v>Новороссийск</v>
          </cell>
          <cell r="H135" t="str">
            <v>Воробьева П.Н.</v>
          </cell>
        </row>
        <row r="136">
          <cell r="A136">
            <v>128</v>
          </cell>
          <cell r="B136">
            <v>64</v>
          </cell>
          <cell r="C136" t="str">
            <v>Щербина</v>
          </cell>
          <cell r="D136" t="str">
            <v>Алиса</v>
          </cell>
          <cell r="E136" t="str">
            <v>1991</v>
          </cell>
          <cell r="F136">
            <v>600</v>
          </cell>
          <cell r="G136" t="str">
            <v>Абакан</v>
          </cell>
          <cell r="H136" t="str">
            <v>Нагибневы Т.Д. и Д.В.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Список уч-ов (2)"/>
      <sheetName val="Список уч-ов (алф)"/>
      <sheetName val="Список уч-ов"/>
      <sheetName val="Группы"/>
      <sheetName val="8х6"/>
      <sheetName val="Круг на 6"/>
      <sheetName val="Сетка 8"/>
      <sheetName val="Сетка 16"/>
      <sheetName val="Фин_1 круг"/>
      <sheetName val="Финал"/>
      <sheetName val="ПАРЫ-посев"/>
      <sheetName val="ПАРЫ"/>
      <sheetName val="ПАРЫ64"/>
      <sheetName val="Бегунок(6)"/>
      <sheetName val="Протокол"/>
      <sheetName val="Бегунок(чистый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 матча"/>
      <sheetName val="СПИСКИ"/>
      <sheetName val="Группы"/>
      <sheetName val="ДЕВ-фин"/>
      <sheetName val="ЮН-фин"/>
      <sheetName val="R-Муж"/>
      <sheetName val="R-Жен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уч-ов (Алф)"/>
      <sheetName val="Список уч-ов"/>
      <sheetName val="Юноши-группы"/>
      <sheetName val="Девушки-группы"/>
      <sheetName val="Протокол гр."/>
      <sheetName val="Бегунок гр (2)"/>
      <sheetName val="Места в группах"/>
      <sheetName val="1_Финал-юн"/>
      <sheetName val="1_Финал-дев"/>
      <sheetName val="Протокол финал"/>
      <sheetName val="Бегунок финал"/>
      <sheetName val="Бегунок 2 финал"/>
      <sheetName val="2_Финал-юн"/>
      <sheetName val="2_Финал-дев"/>
      <sheetName val="Финалы"/>
      <sheetName val="Финальные результаты"/>
      <sheetName val="R-юн"/>
      <sheetName val="R-дев"/>
      <sheetName val="Бегунок гр"/>
    </sheetNames>
    <sheetDataSet>
      <sheetData sheetId="1">
        <row r="1">
          <cell r="A1" t="str">
            <v>ПЕРВЕНСТВО РОССИИ</v>
          </cell>
        </row>
        <row r="2">
          <cell r="A2" t="str">
            <v>среди юношей и девушек 1996 года рождения и моложе.</v>
          </cell>
        </row>
        <row r="4">
          <cell r="B4" t="str">
            <v>ЛИЧНЫЕ СОРЕВНОВАНИЯ. ЮНОШИ.</v>
          </cell>
        </row>
        <row r="5">
          <cell r="A5" t="str">
            <v>С П И С О К   У Ч А С Т Н И К О В. </v>
          </cell>
        </row>
        <row r="8">
          <cell r="B8" t="str">
            <v>№</v>
          </cell>
          <cell r="C8" t="str">
            <v>Фамилия, Имя</v>
          </cell>
          <cell r="D8" t="str">
            <v>Дата рождения</v>
          </cell>
          <cell r="E8" t="str">
            <v>Рейтинг</v>
          </cell>
          <cell r="F8" t="str">
            <v>Город</v>
          </cell>
          <cell r="G8" t="str">
            <v>Субъект РФ</v>
          </cell>
          <cell r="H8" t="str">
            <v>Личный тренер</v>
          </cell>
        </row>
        <row r="9">
          <cell r="A9">
            <v>1</v>
          </cell>
          <cell r="B9" t="str">
            <v>1</v>
          </cell>
          <cell r="C9" t="str">
            <v>ШАПОШНИКОВ Степан</v>
          </cell>
          <cell r="D9">
            <v>35202</v>
          </cell>
          <cell r="E9">
            <v>341</v>
          </cell>
          <cell r="F9" t="str">
            <v>Москва</v>
          </cell>
          <cell r="G9" t="str">
            <v>Москва</v>
          </cell>
          <cell r="H9" t="str">
            <v>Ступаченко Л.Н. Бакшеев К.С. Астахов С.В.</v>
          </cell>
          <cell r="I9" t="str">
            <v>ШАПОШНИКОВ</v>
          </cell>
          <cell r="J9" t="str">
            <v>С</v>
          </cell>
          <cell r="K9" t="str">
            <v>ШАПОШНИКОВ С.</v>
          </cell>
        </row>
        <row r="10">
          <cell r="A10">
            <v>2</v>
          </cell>
          <cell r="B10" t="str">
            <v>2</v>
          </cell>
          <cell r="C10" t="str">
            <v>ХВОСТОВ Максим</v>
          </cell>
          <cell r="D10">
            <v>35084</v>
          </cell>
          <cell r="E10">
            <v>326</v>
          </cell>
          <cell r="F10" t="str">
            <v>Москва</v>
          </cell>
          <cell r="G10" t="str">
            <v>Москва</v>
          </cell>
          <cell r="H10" t="str">
            <v>Воробьев В.А. Чиченев А.В.</v>
          </cell>
          <cell r="I10" t="str">
            <v>ХВОСТОВ</v>
          </cell>
          <cell r="J10" t="str">
            <v>М</v>
          </cell>
          <cell r="K10" t="str">
            <v>ХВОСТОВ М.</v>
          </cell>
        </row>
        <row r="11">
          <cell r="A11">
            <v>3</v>
          </cell>
          <cell r="B11" t="str">
            <v>3</v>
          </cell>
          <cell r="C11" t="str">
            <v>ПОПОВ Андрей</v>
          </cell>
          <cell r="D11">
            <v>35188</v>
          </cell>
          <cell r="E11">
            <v>304</v>
          </cell>
          <cell r="F11" t="str">
            <v>Н.Новгород</v>
          </cell>
          <cell r="G11" t="str">
            <v>Нижегородская область</v>
          </cell>
          <cell r="H11" t="str">
            <v>Бахтияров Ф.Н., Виноградова О.М.</v>
          </cell>
          <cell r="I11" t="str">
            <v>ПОПОВ</v>
          </cell>
          <cell r="J11" t="str">
            <v>А</v>
          </cell>
          <cell r="K11" t="str">
            <v>ПОПОВ А.</v>
          </cell>
        </row>
        <row r="12">
          <cell r="A12">
            <v>4</v>
          </cell>
          <cell r="B12" t="str">
            <v>4</v>
          </cell>
          <cell r="C12" t="str">
            <v>СТАТИ Михаил</v>
          </cell>
          <cell r="D12">
            <v>35441</v>
          </cell>
          <cell r="E12">
            <v>288</v>
          </cell>
          <cell r="F12" t="str">
            <v>Междуреченский</v>
          </cell>
          <cell r="G12" t="str">
            <v>Ханты-Мансийский АО</v>
          </cell>
          <cell r="H12" t="str">
            <v>Тимофеев С.И. Сапрыкина Л.К.</v>
          </cell>
          <cell r="I12" t="str">
            <v>СТАТИ</v>
          </cell>
          <cell r="J12" t="str">
            <v>М</v>
          </cell>
          <cell r="K12" t="str">
            <v>СТАТИ М.</v>
          </cell>
        </row>
        <row r="13">
          <cell r="A13">
            <v>5</v>
          </cell>
          <cell r="B13" t="str">
            <v>5</v>
          </cell>
          <cell r="C13" t="str">
            <v>ЧЕРНОВ Константин</v>
          </cell>
          <cell r="D13">
            <v>35658</v>
          </cell>
          <cell r="E13">
            <v>277</v>
          </cell>
          <cell r="F13" t="str">
            <v>Екатеринбург</v>
          </cell>
          <cell r="G13" t="str">
            <v>Свердловская область</v>
          </cell>
          <cell r="H13" t="str">
            <v>Ахмедов Р.К.</v>
          </cell>
          <cell r="I13" t="str">
            <v>ЧЕРНОВ</v>
          </cell>
          <cell r="J13" t="str">
            <v>К</v>
          </cell>
          <cell r="K13" t="str">
            <v>ЧЕРНОВ К.</v>
          </cell>
        </row>
        <row r="14">
          <cell r="A14">
            <v>6</v>
          </cell>
          <cell r="B14" t="str">
            <v>6</v>
          </cell>
          <cell r="C14" t="str">
            <v>ЯБЛУНОВСКИЙ Кирилл</v>
          </cell>
          <cell r="D14">
            <v>35098</v>
          </cell>
          <cell r="E14">
            <v>258</v>
          </cell>
          <cell r="F14" t="str">
            <v>Ростов на Дону</v>
          </cell>
          <cell r="G14" t="str">
            <v>Ростовская область</v>
          </cell>
          <cell r="H14" t="str">
            <v>Щербак А.П.</v>
          </cell>
          <cell r="I14" t="str">
            <v>ЯБЛУНОВСКИЙ</v>
          </cell>
          <cell r="J14" t="str">
            <v>К</v>
          </cell>
          <cell r="K14" t="str">
            <v>ЯБЛУНОВСКИЙ К.</v>
          </cell>
        </row>
        <row r="15">
          <cell r="A15">
            <v>7</v>
          </cell>
          <cell r="B15" t="str">
            <v>7</v>
          </cell>
          <cell r="C15" t="str">
            <v>ПАВЛОВ Евгений</v>
          </cell>
          <cell r="D15">
            <v>35179</v>
          </cell>
          <cell r="E15">
            <v>254</v>
          </cell>
          <cell r="F15" t="str">
            <v>Славянск н/К</v>
          </cell>
          <cell r="G15" t="str">
            <v>Краснодарский край</v>
          </cell>
          <cell r="H15" t="str">
            <v>Крылов В.В.</v>
          </cell>
          <cell r="I15" t="str">
            <v>ПАВЛОВ</v>
          </cell>
          <cell r="J15" t="str">
            <v>Е</v>
          </cell>
          <cell r="K15" t="str">
            <v>ПАВЛОВ Е.</v>
          </cell>
        </row>
        <row r="16">
          <cell r="A16">
            <v>8</v>
          </cell>
          <cell r="B16" t="str">
            <v>8</v>
          </cell>
          <cell r="C16" t="str">
            <v>АЛИЕВ Гаджимурад</v>
          </cell>
          <cell r="D16">
            <v>35165</v>
          </cell>
          <cell r="E16">
            <v>243</v>
          </cell>
          <cell r="F16" t="str">
            <v>Махачкала</v>
          </cell>
          <cell r="G16" t="str">
            <v>Республика Дагестан</v>
          </cell>
          <cell r="H16" t="str">
            <v>Аванесов К.</v>
          </cell>
          <cell r="I16" t="str">
            <v>АЛИЕВ</v>
          </cell>
          <cell r="J16" t="str">
            <v>Г</v>
          </cell>
          <cell r="K16" t="str">
            <v>АЛИЕВ Г.</v>
          </cell>
        </row>
        <row r="17">
          <cell r="A17">
            <v>9</v>
          </cell>
          <cell r="B17" t="str">
            <v>9</v>
          </cell>
          <cell r="C17" t="str">
            <v>ВУКОЛОВ Александр</v>
          </cell>
          <cell r="D17">
            <v>35125</v>
          </cell>
          <cell r="E17">
            <v>241</v>
          </cell>
          <cell r="F17" t="str">
            <v>Скопин</v>
          </cell>
          <cell r="G17" t="str">
            <v>Рязанская область</v>
          </cell>
          <cell r="H17" t="str">
            <v>Гамаюнов И.В.</v>
          </cell>
          <cell r="I17" t="str">
            <v>ВУКОЛОВ</v>
          </cell>
          <cell r="J17" t="str">
            <v>А</v>
          </cell>
          <cell r="K17" t="str">
            <v>ВУКОЛОВ А.</v>
          </cell>
        </row>
        <row r="18">
          <cell r="A18">
            <v>10</v>
          </cell>
          <cell r="B18" t="str">
            <v>10</v>
          </cell>
          <cell r="C18" t="str">
            <v>БУРДИН Алексей</v>
          </cell>
          <cell r="D18">
            <v>35224</v>
          </cell>
          <cell r="E18">
            <v>237</v>
          </cell>
          <cell r="F18" t="str">
            <v>Губкин</v>
          </cell>
          <cell r="G18" t="str">
            <v>Белгородская область</v>
          </cell>
          <cell r="H18" t="str">
            <v>Матющенко С.А.</v>
          </cell>
          <cell r="I18" t="str">
            <v>БУРДИН</v>
          </cell>
          <cell r="J18" t="str">
            <v>А</v>
          </cell>
          <cell r="K18" t="str">
            <v>БУРДИН А.</v>
          </cell>
        </row>
        <row r="19">
          <cell r="A19">
            <v>11</v>
          </cell>
          <cell r="B19" t="str">
            <v>11</v>
          </cell>
          <cell r="C19" t="str">
            <v>БОКОВ Кирилл</v>
          </cell>
          <cell r="D19">
            <v>35141</v>
          </cell>
          <cell r="E19">
            <v>236</v>
          </cell>
          <cell r="F19" t="str">
            <v>Пермь</v>
          </cell>
          <cell r="G19" t="str">
            <v>Пермский край</v>
          </cell>
          <cell r="H19" t="str">
            <v>Подъяпольский Н.П. </v>
          </cell>
          <cell r="I19" t="str">
            <v>БОКОВ</v>
          </cell>
          <cell r="J19" t="str">
            <v>К</v>
          </cell>
          <cell r="K19" t="str">
            <v>БОКОВ К.</v>
          </cell>
        </row>
        <row r="20">
          <cell r="A20">
            <v>12</v>
          </cell>
          <cell r="B20" t="str">
            <v>12</v>
          </cell>
          <cell r="C20" t="str">
            <v>ТЮРИН Антон</v>
          </cell>
          <cell r="D20">
            <v>35127</v>
          </cell>
          <cell r="E20">
            <v>236</v>
          </cell>
          <cell r="F20" t="str">
            <v>Иваново</v>
          </cell>
          <cell r="G20" t="str">
            <v>Ивановская область</v>
          </cell>
          <cell r="H20" t="str">
            <v>Батунова В.А.</v>
          </cell>
          <cell r="I20" t="str">
            <v>ТЮРИН</v>
          </cell>
          <cell r="J20" t="str">
            <v>А</v>
          </cell>
          <cell r="K20" t="str">
            <v>ТЮРИН А.</v>
          </cell>
        </row>
        <row r="21">
          <cell r="A21">
            <v>13</v>
          </cell>
          <cell r="B21" t="str">
            <v>13</v>
          </cell>
          <cell r="C21" t="str">
            <v>ДУХАНИН Павел</v>
          </cell>
          <cell r="D21">
            <v>35288</v>
          </cell>
          <cell r="E21">
            <v>234</v>
          </cell>
          <cell r="F21" t="str">
            <v>Пермь</v>
          </cell>
          <cell r="G21" t="str">
            <v>Пермский край</v>
          </cell>
          <cell r="H21" t="str">
            <v>Подъяпольский Н.П. </v>
          </cell>
          <cell r="I21" t="str">
            <v>ДУХАНИН</v>
          </cell>
          <cell r="J21" t="str">
            <v>П</v>
          </cell>
          <cell r="K21" t="str">
            <v>ДУХАНИН П.</v>
          </cell>
        </row>
        <row r="22">
          <cell r="A22">
            <v>14</v>
          </cell>
          <cell r="B22" t="str">
            <v>14</v>
          </cell>
          <cell r="C22" t="str">
            <v>ШЕРИН Павел</v>
          </cell>
          <cell r="D22">
            <v>35154</v>
          </cell>
          <cell r="E22">
            <v>231</v>
          </cell>
          <cell r="F22" t="str">
            <v>Кемерово</v>
          </cell>
          <cell r="G22" t="str">
            <v>Кемеровская область</v>
          </cell>
          <cell r="H22" t="str">
            <v>Двойченко Е.А.</v>
          </cell>
          <cell r="I22" t="str">
            <v>ШЕРИН</v>
          </cell>
          <cell r="J22" t="str">
            <v>П</v>
          </cell>
          <cell r="K22" t="str">
            <v>ШЕРИН П.</v>
          </cell>
        </row>
        <row r="23">
          <cell r="A23">
            <v>15</v>
          </cell>
          <cell r="B23" t="str">
            <v>15</v>
          </cell>
          <cell r="C23" t="str">
            <v>МАЛЯР Эдуард</v>
          </cell>
          <cell r="D23">
            <v>35852</v>
          </cell>
          <cell r="E23">
            <v>229</v>
          </cell>
          <cell r="F23" t="str">
            <v>Новый Уренгой</v>
          </cell>
          <cell r="G23" t="str">
            <v>Тюменская область</v>
          </cell>
          <cell r="H23" t="str">
            <v>Богомолов А.А.</v>
          </cell>
          <cell r="I23" t="str">
            <v>МАЛЯР</v>
          </cell>
          <cell r="J23" t="str">
            <v>Э</v>
          </cell>
          <cell r="K23" t="str">
            <v>МАЛЯР Э.</v>
          </cell>
        </row>
        <row r="24">
          <cell r="A24">
            <v>16</v>
          </cell>
          <cell r="B24" t="str">
            <v>16</v>
          </cell>
          <cell r="C24" t="str">
            <v>КАМБОЛОВ Касболат</v>
          </cell>
          <cell r="D24">
            <v>35158</v>
          </cell>
          <cell r="E24">
            <v>227</v>
          </cell>
          <cell r="F24" t="str">
            <v>Нальчик</v>
          </cell>
          <cell r="G24" t="str">
            <v>Кабардино-Балкарская Республика</v>
          </cell>
          <cell r="H24" t="str">
            <v>Мурачаева Г.П. Деманов Д.В.</v>
          </cell>
          <cell r="I24" t="str">
            <v>КАМБОЛОВ</v>
          </cell>
          <cell r="J24" t="str">
            <v>К</v>
          </cell>
          <cell r="K24" t="str">
            <v>КАМБОЛОВ К.</v>
          </cell>
        </row>
        <row r="25">
          <cell r="A25">
            <v>17</v>
          </cell>
          <cell r="B25" t="str">
            <v>17</v>
          </cell>
          <cell r="C25" t="str">
            <v>ПРИХОДЬКО Елисей</v>
          </cell>
          <cell r="D25">
            <v>35129</v>
          </cell>
          <cell r="E25">
            <v>227</v>
          </cell>
          <cell r="F25" t="str">
            <v>Новокузнецк</v>
          </cell>
          <cell r="G25" t="str">
            <v>Кемеровская область</v>
          </cell>
          <cell r="H25" t="str">
            <v>Грошев И. Евтеев Д. Постников И.</v>
          </cell>
          <cell r="I25" t="str">
            <v>ПРИХОДЬКО</v>
          </cell>
          <cell r="J25" t="str">
            <v>Е</v>
          </cell>
          <cell r="K25" t="str">
            <v>ПРИХОДЬКО Е.</v>
          </cell>
        </row>
        <row r="26">
          <cell r="A26">
            <v>18</v>
          </cell>
          <cell r="B26" t="str">
            <v>18</v>
          </cell>
          <cell r="C26" t="str">
            <v>ЕВДОКИМОВ Максим</v>
          </cell>
          <cell r="D26">
            <v>35119</v>
          </cell>
          <cell r="E26">
            <v>226</v>
          </cell>
          <cell r="F26" t="str">
            <v>Магнитогорск</v>
          </cell>
          <cell r="G26" t="str">
            <v>Челябинская область</v>
          </cell>
          <cell r="H26" t="str">
            <v>Усов В.Н.</v>
          </cell>
          <cell r="I26" t="str">
            <v>ЕВДОКИМОВ</v>
          </cell>
          <cell r="J26" t="str">
            <v>М</v>
          </cell>
          <cell r="K26" t="str">
            <v>ЕВДОКИМОВ М.</v>
          </cell>
        </row>
        <row r="27">
          <cell r="A27">
            <v>19</v>
          </cell>
          <cell r="B27" t="str">
            <v>19</v>
          </cell>
          <cell r="C27" t="str">
            <v>РАЖЕВ Семен</v>
          </cell>
          <cell r="D27">
            <v>35375</v>
          </cell>
          <cell r="E27">
            <v>226</v>
          </cell>
          <cell r="F27" t="str">
            <v>Екатеринбург</v>
          </cell>
          <cell r="G27" t="str">
            <v>Свердловская область</v>
          </cell>
          <cell r="H27" t="str">
            <v>Злобин С.В.</v>
          </cell>
          <cell r="I27" t="str">
            <v>РАЖЕВ</v>
          </cell>
          <cell r="J27" t="str">
            <v>С</v>
          </cell>
          <cell r="K27" t="str">
            <v>РАЖЕВ С.</v>
          </cell>
        </row>
        <row r="28">
          <cell r="A28">
            <v>20</v>
          </cell>
          <cell r="B28" t="str">
            <v>20</v>
          </cell>
          <cell r="C28" t="str">
            <v>ТИХАНОВ Федор</v>
          </cell>
          <cell r="D28">
            <v>35190</v>
          </cell>
          <cell r="E28">
            <v>226</v>
          </cell>
          <cell r="F28" t="str">
            <v>Магнитогорск</v>
          </cell>
          <cell r="G28" t="str">
            <v>Челябинская область</v>
          </cell>
          <cell r="H28" t="str">
            <v>Тиханова Е.В. Вартанян М.М.</v>
          </cell>
          <cell r="I28" t="str">
            <v>ТИХАНОВ</v>
          </cell>
          <cell r="J28" t="str">
            <v>Ф</v>
          </cell>
          <cell r="K28" t="str">
            <v>ТИХАНОВ Ф.</v>
          </cell>
        </row>
        <row r="29">
          <cell r="A29">
            <v>21</v>
          </cell>
          <cell r="B29" t="str">
            <v>21</v>
          </cell>
          <cell r="C29" t="str">
            <v>ВОРОНОВ Александр</v>
          </cell>
          <cell r="D29">
            <v>35094</v>
          </cell>
          <cell r="E29">
            <v>219</v>
          </cell>
          <cell r="F29" t="str">
            <v>Пермь</v>
          </cell>
          <cell r="G29" t="str">
            <v>Пермский край</v>
          </cell>
          <cell r="H29" t="str">
            <v>Уточкин А.Г. Брайловский Е.М.</v>
          </cell>
          <cell r="I29" t="str">
            <v>ВОРОНОВ</v>
          </cell>
          <cell r="J29" t="str">
            <v>А</v>
          </cell>
          <cell r="K29" t="str">
            <v>ВОРОНОВ А.</v>
          </cell>
        </row>
        <row r="30">
          <cell r="A30">
            <v>22</v>
          </cell>
          <cell r="B30" t="str">
            <v>22</v>
          </cell>
          <cell r="C30" t="str">
            <v>ШИПОВ Алексей</v>
          </cell>
          <cell r="D30">
            <v>35103</v>
          </cell>
          <cell r="E30">
            <v>219</v>
          </cell>
          <cell r="F30" t="str">
            <v>Москва</v>
          </cell>
          <cell r="G30" t="str">
            <v>Москва</v>
          </cell>
          <cell r="H30" t="str">
            <v>Шипова М.Г. Шипов О.Л.</v>
          </cell>
          <cell r="I30" t="str">
            <v>ШИПОВ</v>
          </cell>
          <cell r="J30" t="str">
            <v>А</v>
          </cell>
          <cell r="K30" t="str">
            <v>ШИПОВ А.</v>
          </cell>
        </row>
        <row r="31">
          <cell r="A31">
            <v>23</v>
          </cell>
          <cell r="B31" t="str">
            <v>23</v>
          </cell>
          <cell r="C31" t="str">
            <v>АФАНАСЬЕВ Денис</v>
          </cell>
          <cell r="D31">
            <v>35226</v>
          </cell>
          <cell r="E31">
            <v>211</v>
          </cell>
          <cell r="F31" t="str">
            <v>С.-Петербург</v>
          </cell>
          <cell r="G31" t="str">
            <v>Санкт-Петербург</v>
          </cell>
          <cell r="H31" t="str">
            <v>Чусовской Ю.Е.</v>
          </cell>
          <cell r="I31" t="str">
            <v>АФАНАСЬЕВ</v>
          </cell>
          <cell r="J31" t="str">
            <v>Д</v>
          </cell>
          <cell r="K31" t="str">
            <v>АФАНАСЬЕВ Д.</v>
          </cell>
        </row>
        <row r="32">
          <cell r="A32">
            <v>24</v>
          </cell>
          <cell r="B32" t="str">
            <v>24</v>
          </cell>
          <cell r="C32" t="str">
            <v>ЦУРИКОВ Григорий</v>
          </cell>
          <cell r="D32">
            <v>35847</v>
          </cell>
          <cell r="E32">
            <v>209</v>
          </cell>
          <cell r="F32" t="str">
            <v>Ангарск</v>
          </cell>
          <cell r="G32" t="str">
            <v>Иркутская область</v>
          </cell>
          <cell r="H32" t="str">
            <v>Маторина Г.И.</v>
          </cell>
          <cell r="I32" t="str">
            <v>ЦУРИКОВ</v>
          </cell>
          <cell r="J32" t="str">
            <v>Г</v>
          </cell>
          <cell r="K32" t="str">
            <v>ЦУРИКОВ Г.</v>
          </cell>
        </row>
        <row r="33">
          <cell r="A33">
            <v>25</v>
          </cell>
          <cell r="B33" t="str">
            <v>25</v>
          </cell>
          <cell r="C33" t="str">
            <v>ДУХОВ Григорий</v>
          </cell>
          <cell r="D33">
            <v>35132</v>
          </cell>
          <cell r="E33">
            <v>207</v>
          </cell>
          <cell r="F33" t="str">
            <v>Подольск</v>
          </cell>
          <cell r="G33" t="str">
            <v>Московская область</v>
          </cell>
          <cell r="H33" t="str">
            <v>Цой Л.Н. Елистратов И.В.</v>
          </cell>
          <cell r="I33" t="str">
            <v>ДУХОВ</v>
          </cell>
          <cell r="J33" t="str">
            <v>Г</v>
          </cell>
          <cell r="K33" t="str">
            <v>ДУХОВ Г.</v>
          </cell>
        </row>
        <row r="34">
          <cell r="A34">
            <v>26</v>
          </cell>
          <cell r="B34" t="str">
            <v>26</v>
          </cell>
          <cell r="C34" t="str">
            <v>НЕФЕДОВ Алексей</v>
          </cell>
          <cell r="D34">
            <v>35352</v>
          </cell>
          <cell r="E34">
            <v>207</v>
          </cell>
          <cell r="F34" t="str">
            <v>Абакан</v>
          </cell>
          <cell r="G34" t="str">
            <v>Республика Хакасия</v>
          </cell>
          <cell r="H34" t="str">
            <v>Севастьянов Е.В.</v>
          </cell>
          <cell r="I34" t="str">
            <v>НЕФЕДОВ</v>
          </cell>
          <cell r="J34" t="str">
            <v>А</v>
          </cell>
          <cell r="K34" t="str">
            <v>НЕФЕДОВ А.</v>
          </cell>
        </row>
        <row r="35">
          <cell r="A35">
            <v>27</v>
          </cell>
          <cell r="B35" t="str">
            <v>27</v>
          </cell>
          <cell r="C35" t="str">
            <v>РЯБОВ Даниил</v>
          </cell>
          <cell r="D35">
            <v>35173</v>
          </cell>
          <cell r="E35">
            <v>207</v>
          </cell>
          <cell r="F35" t="str">
            <v>Саратов</v>
          </cell>
          <cell r="G35" t="str">
            <v>Саратовская область</v>
          </cell>
          <cell r="H35" t="str">
            <v>Рябов А.В.</v>
          </cell>
          <cell r="I35" t="str">
            <v>РЯБОВ</v>
          </cell>
          <cell r="J35" t="str">
            <v>Д</v>
          </cell>
          <cell r="K35" t="str">
            <v>РЯБОВ Д.</v>
          </cell>
        </row>
        <row r="36">
          <cell r="A36">
            <v>28</v>
          </cell>
          <cell r="B36" t="str">
            <v>28</v>
          </cell>
          <cell r="C36" t="str">
            <v>АДУШИНОВ Максим</v>
          </cell>
          <cell r="D36">
            <v>35308</v>
          </cell>
          <cell r="E36">
            <v>204</v>
          </cell>
          <cell r="F36" t="str">
            <v>Ангарск</v>
          </cell>
          <cell r="G36" t="str">
            <v>Иркутская область</v>
          </cell>
          <cell r="H36" t="str">
            <v>Маторина Г.И.</v>
          </cell>
          <cell r="I36" t="str">
            <v>АДУШИНОВ</v>
          </cell>
          <cell r="J36" t="str">
            <v>М</v>
          </cell>
          <cell r="K36" t="str">
            <v>АДУШИНОВ М.</v>
          </cell>
        </row>
        <row r="37">
          <cell r="A37">
            <v>29</v>
          </cell>
          <cell r="B37" t="str">
            <v>29</v>
          </cell>
          <cell r="C37" t="str">
            <v>ШАКИРОВ Ленар</v>
          </cell>
          <cell r="D37">
            <v>35449</v>
          </cell>
          <cell r="E37">
            <v>204</v>
          </cell>
          <cell r="F37" t="str">
            <v>Казань</v>
          </cell>
          <cell r="G37" t="str">
            <v>Республика Татарстан</v>
          </cell>
          <cell r="H37" t="str">
            <v>Лукишина Н.В.</v>
          </cell>
          <cell r="I37" t="str">
            <v>ШАКИРОВ</v>
          </cell>
          <cell r="J37" t="str">
            <v>Л</v>
          </cell>
          <cell r="K37" t="str">
            <v>ШАКИРОВ Л.</v>
          </cell>
        </row>
        <row r="38">
          <cell r="A38">
            <v>30</v>
          </cell>
          <cell r="B38" t="str">
            <v>30</v>
          </cell>
          <cell r="C38" t="str">
            <v>ЧЕРНИКОВ Александр</v>
          </cell>
          <cell r="D38">
            <v>35122</v>
          </cell>
          <cell r="E38">
            <v>202</v>
          </cell>
          <cell r="F38" t="str">
            <v>Тольятти</v>
          </cell>
          <cell r="G38" t="str">
            <v>Самарская область</v>
          </cell>
          <cell r="H38" t="str">
            <v>Живаев С.А. </v>
          </cell>
          <cell r="I38" t="str">
            <v>ЧЕРНИКОВ</v>
          </cell>
          <cell r="J38" t="str">
            <v>А</v>
          </cell>
          <cell r="K38" t="str">
            <v>ЧЕРНИКОВ А.</v>
          </cell>
        </row>
        <row r="39">
          <cell r="A39">
            <v>31</v>
          </cell>
          <cell r="B39" t="str">
            <v>31</v>
          </cell>
          <cell r="C39" t="str">
            <v>ИВАНОВ Юрий</v>
          </cell>
          <cell r="D39">
            <v>35139</v>
          </cell>
          <cell r="E39">
            <v>201</v>
          </cell>
          <cell r="F39" t="str">
            <v>Пермь</v>
          </cell>
          <cell r="G39" t="str">
            <v>Пермский край</v>
          </cell>
          <cell r="H39" t="str">
            <v>Подъяпольский Н.П. </v>
          </cell>
          <cell r="I39" t="str">
            <v>ИВАНОВ</v>
          </cell>
          <cell r="J39" t="str">
            <v>Ю</v>
          </cell>
          <cell r="K39" t="str">
            <v>ИВАНОВ Ю.</v>
          </cell>
        </row>
        <row r="40">
          <cell r="A40">
            <v>32</v>
          </cell>
          <cell r="B40" t="str">
            <v>32</v>
          </cell>
          <cell r="C40" t="str">
            <v>СИЛУКОВ Александр</v>
          </cell>
          <cell r="D40">
            <v>35423</v>
          </cell>
          <cell r="E40">
            <v>201</v>
          </cell>
          <cell r="F40" t="str">
            <v>Николаевск-на-Амуре</v>
          </cell>
          <cell r="G40" t="str">
            <v>Амурская область</v>
          </cell>
          <cell r="H40" t="str">
            <v>Шуваев Р.Г.</v>
          </cell>
          <cell r="I40" t="str">
            <v>СИЛУКОВ</v>
          </cell>
          <cell r="J40" t="str">
            <v>А</v>
          </cell>
          <cell r="K40" t="str">
            <v>СИЛУКОВ А.</v>
          </cell>
        </row>
        <row r="41">
          <cell r="A41">
            <v>33</v>
          </cell>
          <cell r="B41" t="str">
            <v>33</v>
          </cell>
          <cell r="C41" t="str">
            <v>БЕЛИКОВ Александр</v>
          </cell>
          <cell r="D41">
            <v>36017</v>
          </cell>
          <cell r="E41">
            <v>200</v>
          </cell>
          <cell r="F41" t="str">
            <v>Семибратово</v>
          </cell>
          <cell r="G41" t="str">
            <v>Ярославская область</v>
          </cell>
          <cell r="H41" t="str">
            <v>Корсаков Е.В.</v>
          </cell>
          <cell r="I41" t="str">
            <v>БЕЛИКОВ</v>
          </cell>
          <cell r="J41" t="str">
            <v>А</v>
          </cell>
          <cell r="K41" t="str">
            <v>БЕЛИКОВ А.</v>
          </cell>
        </row>
        <row r="42">
          <cell r="A42">
            <v>34</v>
          </cell>
          <cell r="B42" t="str">
            <v>34</v>
          </cell>
          <cell r="C42" t="str">
            <v>ГАРИН Александр</v>
          </cell>
          <cell r="D42">
            <v>35405</v>
          </cell>
          <cell r="E42">
            <v>200</v>
          </cell>
          <cell r="F42" t="str">
            <v>Тольятти</v>
          </cell>
          <cell r="G42" t="str">
            <v>Самарская область</v>
          </cell>
          <cell r="H42" t="str">
            <v>Боковая Н.Г.</v>
          </cell>
          <cell r="I42" t="str">
            <v>ГАРИН</v>
          </cell>
          <cell r="J42" t="str">
            <v>А</v>
          </cell>
          <cell r="K42" t="str">
            <v>ГАРИН А.</v>
          </cell>
        </row>
        <row r="43">
          <cell r="A43">
            <v>35</v>
          </cell>
          <cell r="B43" t="str">
            <v>35</v>
          </cell>
          <cell r="C43" t="str">
            <v>САДИКОВ Василий</v>
          </cell>
          <cell r="D43">
            <v>35073</v>
          </cell>
          <cell r="E43">
            <v>198</v>
          </cell>
          <cell r="F43" t="str">
            <v>Москва</v>
          </cell>
          <cell r="G43" t="str">
            <v>Москва</v>
          </cell>
          <cell r="H43" t="str">
            <v>Ший В.Б.</v>
          </cell>
          <cell r="I43" t="str">
            <v>САДИКОВ</v>
          </cell>
          <cell r="J43" t="str">
            <v>В</v>
          </cell>
          <cell r="K43" t="str">
            <v>САДИКОВ В.</v>
          </cell>
        </row>
        <row r="44">
          <cell r="A44">
            <v>36</v>
          </cell>
          <cell r="B44" t="str">
            <v>36</v>
          </cell>
          <cell r="C44" t="str">
            <v>ТАРУСОВ Андрей</v>
          </cell>
          <cell r="D44">
            <v>35229</v>
          </cell>
          <cell r="E44">
            <v>197</v>
          </cell>
          <cell r="F44" t="str">
            <v>Серпухов</v>
          </cell>
          <cell r="G44" t="str">
            <v>Московская область</v>
          </cell>
          <cell r="H44" t="str">
            <v>Помазков А.М. Грабилов С.В.</v>
          </cell>
          <cell r="I44" t="str">
            <v>ТАРУСОВ</v>
          </cell>
          <cell r="J44" t="str">
            <v>А</v>
          </cell>
          <cell r="K44" t="str">
            <v>ТАРУСОВ А.</v>
          </cell>
        </row>
        <row r="45">
          <cell r="A45">
            <v>37</v>
          </cell>
          <cell r="B45" t="str">
            <v>37</v>
          </cell>
          <cell r="C45" t="str">
            <v>АФАНАСЕНКО Артем</v>
          </cell>
          <cell r="D45">
            <v>35300</v>
          </cell>
          <cell r="E45">
            <v>190</v>
          </cell>
          <cell r="F45" t="str">
            <v>Крыловская</v>
          </cell>
          <cell r="G45" t="str">
            <v>Краснодарский край</v>
          </cell>
          <cell r="H45" t="str">
            <v>Пудовинников Ф.Н.</v>
          </cell>
          <cell r="I45" t="str">
            <v>АФАНАСЕНКО</v>
          </cell>
          <cell r="J45" t="str">
            <v>А</v>
          </cell>
          <cell r="K45" t="str">
            <v>АФАНАСЕНКО А.</v>
          </cell>
        </row>
        <row r="46">
          <cell r="A46">
            <v>38</v>
          </cell>
          <cell r="B46" t="str">
            <v>38</v>
          </cell>
          <cell r="C46" t="str">
            <v>РУДЕНКО Алексей</v>
          </cell>
          <cell r="D46">
            <v>35131</v>
          </cell>
          <cell r="E46">
            <v>187</v>
          </cell>
          <cell r="F46" t="str">
            <v>Волгоград</v>
          </cell>
          <cell r="G46" t="str">
            <v>Волгоградская область</v>
          </cell>
          <cell r="H46" t="str">
            <v>Аксиньина Т.Г.</v>
          </cell>
          <cell r="I46" t="str">
            <v>РУДЕНКО</v>
          </cell>
          <cell r="J46" t="str">
            <v>А</v>
          </cell>
          <cell r="K46" t="str">
            <v>РУДЕНКО А.</v>
          </cell>
        </row>
        <row r="47">
          <cell r="A47">
            <v>39</v>
          </cell>
          <cell r="B47" t="str">
            <v>39</v>
          </cell>
          <cell r="C47" t="str">
            <v>ЦЕЛИЩЕВ Иван</v>
          </cell>
          <cell r="D47">
            <v>35228</v>
          </cell>
          <cell r="E47">
            <v>185</v>
          </cell>
          <cell r="F47" t="str">
            <v>С.-Петербург</v>
          </cell>
          <cell r="G47" t="str">
            <v>Санкт-Петербург</v>
          </cell>
          <cell r="H47" t="str">
            <v>Соболевская А.С.</v>
          </cell>
          <cell r="I47" t="str">
            <v>ЦЕЛИЩЕВ</v>
          </cell>
          <cell r="J47" t="str">
            <v>И</v>
          </cell>
          <cell r="K47" t="str">
            <v>ЦЕЛИЩЕВ И.</v>
          </cell>
        </row>
        <row r="48">
          <cell r="A48">
            <v>40</v>
          </cell>
          <cell r="B48" t="str">
            <v>40</v>
          </cell>
          <cell r="C48" t="str">
            <v>АГРИКОВ Владислав</v>
          </cell>
          <cell r="D48">
            <v>35249</v>
          </cell>
          <cell r="E48">
            <v>183</v>
          </cell>
          <cell r="F48" t="str">
            <v>Ульяновск</v>
          </cell>
          <cell r="G48" t="str">
            <v>Ульяновская область</v>
          </cell>
          <cell r="H48" t="str">
            <v>Губина О.В.</v>
          </cell>
          <cell r="I48" t="str">
            <v>АГРИКОВ</v>
          </cell>
          <cell r="J48" t="str">
            <v>В</v>
          </cell>
          <cell r="K48" t="str">
            <v>АГРИКОВ В.</v>
          </cell>
        </row>
        <row r="49">
          <cell r="A49">
            <v>41</v>
          </cell>
          <cell r="B49" t="str">
            <v>41</v>
          </cell>
          <cell r="C49" t="str">
            <v>ЧУПРАКОВ Сергей</v>
          </cell>
          <cell r="D49">
            <v>35115</v>
          </cell>
          <cell r="E49">
            <v>179</v>
          </cell>
          <cell r="F49" t="str">
            <v>Боровский</v>
          </cell>
          <cell r="G49" t="str">
            <v>Тюменская область</v>
          </cell>
          <cell r="H49" t="str">
            <v>Яковщенко Т.Н.</v>
          </cell>
          <cell r="I49" t="str">
            <v>ЧУПРАКОВ</v>
          </cell>
          <cell r="J49" t="str">
            <v>С</v>
          </cell>
          <cell r="K49" t="str">
            <v>ЧУПРАКОВ С.</v>
          </cell>
        </row>
        <row r="50">
          <cell r="A50">
            <v>42</v>
          </cell>
          <cell r="B50" t="str">
            <v>42</v>
          </cell>
          <cell r="C50" t="str">
            <v>ИСЛАМОВ Глеб</v>
          </cell>
          <cell r="D50">
            <v>35147</v>
          </cell>
          <cell r="E50">
            <v>177</v>
          </cell>
          <cell r="F50" t="str">
            <v>Екатеринбург</v>
          </cell>
          <cell r="G50" t="str">
            <v>Свердловская область</v>
          </cell>
          <cell r="H50" t="str">
            <v>Пятунин И.В.</v>
          </cell>
          <cell r="I50" t="str">
            <v>ИСЛАМОВ</v>
          </cell>
          <cell r="J50" t="str">
            <v>Г</v>
          </cell>
          <cell r="K50" t="str">
            <v>ИСЛАМОВ Г.</v>
          </cell>
        </row>
        <row r="51">
          <cell r="A51">
            <v>43</v>
          </cell>
          <cell r="B51" t="str">
            <v>43</v>
          </cell>
          <cell r="C51" t="str">
            <v>ХУРЦИЛАВА Антон</v>
          </cell>
          <cell r="D51">
            <v>35555</v>
          </cell>
          <cell r="E51">
            <v>172</v>
          </cell>
          <cell r="F51" t="str">
            <v>Москва</v>
          </cell>
          <cell r="G51" t="str">
            <v>Москва</v>
          </cell>
          <cell r="H51" t="str">
            <v>Ступаченко Л.Н. Бакшеев К.С. Астахов С.В.</v>
          </cell>
          <cell r="I51" t="str">
            <v>ХУРЦИЛАВА</v>
          </cell>
          <cell r="J51" t="str">
            <v>А</v>
          </cell>
          <cell r="K51" t="str">
            <v>ХУРЦИЛАВА А.</v>
          </cell>
        </row>
        <row r="52">
          <cell r="A52">
            <v>44</v>
          </cell>
          <cell r="B52" t="str">
            <v>44</v>
          </cell>
          <cell r="C52" t="str">
            <v>ДВОЙЧЕНКО Михаил</v>
          </cell>
          <cell r="D52">
            <v>35153</v>
          </cell>
          <cell r="E52">
            <v>170</v>
          </cell>
          <cell r="F52" t="str">
            <v>Кемерово</v>
          </cell>
          <cell r="G52" t="str">
            <v>Кемеровская область</v>
          </cell>
          <cell r="H52" t="str">
            <v>Двойченко Е.А.</v>
          </cell>
          <cell r="I52" t="str">
            <v>ДВОЙЧЕНКО</v>
          </cell>
          <cell r="J52" t="str">
            <v>М</v>
          </cell>
          <cell r="K52" t="str">
            <v>ДВОЙЧЕНКО М.</v>
          </cell>
        </row>
        <row r="53">
          <cell r="A53">
            <v>45</v>
          </cell>
          <cell r="B53" t="str">
            <v>45</v>
          </cell>
          <cell r="C53" t="str">
            <v>ПАЛАМАРЧУК Владислав</v>
          </cell>
          <cell r="D53">
            <v>35713</v>
          </cell>
          <cell r="E53">
            <v>168</v>
          </cell>
          <cell r="F53" t="str">
            <v>Гатчина</v>
          </cell>
          <cell r="G53" t="str">
            <v>Ленинградская область</v>
          </cell>
          <cell r="H53" t="str">
            <v>Комов А.С. Прокофьева А.В.</v>
          </cell>
          <cell r="I53" t="str">
            <v>ПАЛАМАРЧУК</v>
          </cell>
          <cell r="J53" t="str">
            <v>В</v>
          </cell>
          <cell r="K53" t="str">
            <v>ПАЛАМАРЧУК В.</v>
          </cell>
        </row>
        <row r="54">
          <cell r="A54">
            <v>46</v>
          </cell>
          <cell r="B54" t="str">
            <v>46</v>
          </cell>
          <cell r="C54" t="str">
            <v>ЛЕЗИН Дмитрий</v>
          </cell>
          <cell r="D54">
            <v>35247</v>
          </cell>
          <cell r="E54">
            <v>165</v>
          </cell>
          <cell r="F54" t="str">
            <v>Н.Новгород</v>
          </cell>
          <cell r="G54" t="str">
            <v>Нижегородская область</v>
          </cell>
          <cell r="H54" t="str">
            <v>Белопросов В.Л.</v>
          </cell>
          <cell r="I54" t="str">
            <v>ЛЕЗИН</v>
          </cell>
          <cell r="J54" t="str">
            <v>Д</v>
          </cell>
          <cell r="K54" t="str">
            <v>ЛЕЗИН Д.</v>
          </cell>
        </row>
        <row r="55">
          <cell r="A55">
            <v>47</v>
          </cell>
          <cell r="B55" t="str">
            <v>47</v>
          </cell>
          <cell r="C55" t="str">
            <v>ФЕДОТОВ Петр</v>
          </cell>
          <cell r="D55">
            <v>35776</v>
          </cell>
          <cell r="E55">
            <v>165</v>
          </cell>
          <cell r="F55" t="str">
            <v>С.-Петербург</v>
          </cell>
          <cell r="G55" t="str">
            <v>Санкт-Петербург</v>
          </cell>
          <cell r="H55" t="str">
            <v>Фадина Л.С.</v>
          </cell>
          <cell r="I55" t="str">
            <v>ФЕДОТОВ</v>
          </cell>
          <cell r="J55" t="str">
            <v>П</v>
          </cell>
          <cell r="K55" t="str">
            <v>ФЕДОТОВ П.</v>
          </cell>
        </row>
        <row r="56">
          <cell r="A56">
            <v>48</v>
          </cell>
          <cell r="B56" t="str">
            <v>48</v>
          </cell>
          <cell r="C56" t="str">
            <v>СОЛДАТОВ Павел</v>
          </cell>
          <cell r="D56">
            <v>35198</v>
          </cell>
          <cell r="E56">
            <v>164</v>
          </cell>
          <cell r="F56" t="str">
            <v>Москва</v>
          </cell>
          <cell r="G56" t="str">
            <v>Москва</v>
          </cell>
          <cell r="H56" t="str">
            <v>Савинов Ю.Н. Биткина В.В.</v>
          </cell>
          <cell r="I56" t="str">
            <v>СОЛДАТОВ</v>
          </cell>
          <cell r="J56" t="str">
            <v>П</v>
          </cell>
          <cell r="K56" t="str">
            <v>СОЛДАТОВ П.</v>
          </cell>
        </row>
        <row r="57">
          <cell r="A57">
            <v>49</v>
          </cell>
          <cell r="B57" t="str">
            <v>49</v>
          </cell>
          <cell r="C57" t="str">
            <v>ВАСИЛЬЧЕНКО Иван</v>
          </cell>
          <cell r="D57">
            <v>35624</v>
          </cell>
          <cell r="E57">
            <v>161</v>
          </cell>
          <cell r="F57" t="str">
            <v>Москва</v>
          </cell>
          <cell r="G57" t="str">
            <v>Москва</v>
          </cell>
          <cell r="H57" t="str">
            <v>Савинов Ю.Н. Биткина В.В.</v>
          </cell>
          <cell r="I57" t="str">
            <v>ВАСИЛЬЧЕНКО</v>
          </cell>
          <cell r="J57" t="str">
            <v>И</v>
          </cell>
          <cell r="K57" t="str">
            <v>ВАСИЛЬЧЕНКО И.</v>
          </cell>
        </row>
        <row r="58">
          <cell r="A58">
            <v>50</v>
          </cell>
          <cell r="B58" t="str">
            <v>50</v>
          </cell>
          <cell r="C58" t="str">
            <v>ЧУЛАНОВ Егор</v>
          </cell>
          <cell r="D58">
            <v>35340</v>
          </cell>
          <cell r="E58">
            <v>159</v>
          </cell>
          <cell r="F58" t="str">
            <v>Лодейное Поле</v>
          </cell>
          <cell r="G58" t="str">
            <v>Ленинградская область</v>
          </cell>
          <cell r="H58" t="str">
            <v>Захаров Т.Ю.</v>
          </cell>
          <cell r="I58" t="str">
            <v>ЧУЛАНОВ</v>
          </cell>
          <cell r="J58" t="str">
            <v>Е</v>
          </cell>
          <cell r="K58" t="str">
            <v>ЧУЛАНОВ Е.</v>
          </cell>
        </row>
        <row r="59">
          <cell r="A59">
            <v>51</v>
          </cell>
          <cell r="B59" t="str">
            <v>51</v>
          </cell>
          <cell r="C59" t="str">
            <v>ЛОБОВ Владислав</v>
          </cell>
          <cell r="D59">
            <v>35197</v>
          </cell>
          <cell r="E59">
            <v>158</v>
          </cell>
          <cell r="F59" t="str">
            <v>Рыбинск</v>
          </cell>
          <cell r="G59" t="str">
            <v>Ярославская область</v>
          </cell>
          <cell r="H59" t="str">
            <v>Веселов Е.А.</v>
          </cell>
          <cell r="I59" t="str">
            <v>ЛОБОВ</v>
          </cell>
          <cell r="J59" t="str">
            <v>В</v>
          </cell>
          <cell r="K59" t="str">
            <v>ЛОБОВ В.</v>
          </cell>
        </row>
        <row r="60">
          <cell r="A60">
            <v>52</v>
          </cell>
          <cell r="B60" t="str">
            <v>52</v>
          </cell>
          <cell r="C60" t="str">
            <v>КОКШАРОВ Дмитрий</v>
          </cell>
          <cell r="D60">
            <v>35487</v>
          </cell>
          <cell r="E60">
            <v>154</v>
          </cell>
          <cell r="F60" t="str">
            <v>Пермь</v>
          </cell>
          <cell r="G60" t="str">
            <v>Пермский край</v>
          </cell>
          <cell r="H60" t="str">
            <v>Брайловский Е.М.</v>
          </cell>
          <cell r="I60" t="str">
            <v>КОКШАРОВ</v>
          </cell>
          <cell r="J60" t="str">
            <v>Д</v>
          </cell>
          <cell r="K60" t="str">
            <v>КОКШАРОВ Д.</v>
          </cell>
        </row>
        <row r="61">
          <cell r="A61">
            <v>53</v>
          </cell>
          <cell r="B61" t="str">
            <v>53</v>
          </cell>
          <cell r="C61" t="str">
            <v>ГЛЫЖКО Олег</v>
          </cell>
          <cell r="D61">
            <v>35340</v>
          </cell>
          <cell r="E61">
            <v>148</v>
          </cell>
          <cell r="F61" t="str">
            <v>Крыловская</v>
          </cell>
          <cell r="G61" t="str">
            <v>Краснодарский край</v>
          </cell>
          <cell r="H61" t="str">
            <v>Пудовинников Ф.Н.</v>
          </cell>
          <cell r="I61" t="str">
            <v>ГЛЫЖКО</v>
          </cell>
          <cell r="J61" t="str">
            <v>О</v>
          </cell>
          <cell r="K61" t="str">
            <v>ГЛЫЖКО О.</v>
          </cell>
        </row>
        <row r="62">
          <cell r="A62">
            <v>54</v>
          </cell>
          <cell r="B62" t="str">
            <v>54</v>
          </cell>
          <cell r="C62" t="str">
            <v>КАЗАРЯН Оганес</v>
          </cell>
          <cell r="D62">
            <v>35228</v>
          </cell>
          <cell r="E62">
            <v>147</v>
          </cell>
          <cell r="F62" t="str">
            <v>Апшеронск</v>
          </cell>
          <cell r="G62" t="str">
            <v>Краснодарский край</v>
          </cell>
          <cell r="H62" t="str">
            <v>Есаулков Э.С.</v>
          </cell>
          <cell r="I62" t="str">
            <v>КАЗАРЯН</v>
          </cell>
          <cell r="J62" t="str">
            <v>О</v>
          </cell>
          <cell r="K62" t="str">
            <v>КАЗАРЯН О.</v>
          </cell>
        </row>
        <row r="63">
          <cell r="A63">
            <v>55</v>
          </cell>
          <cell r="B63" t="str">
            <v>55</v>
          </cell>
          <cell r="C63" t="str">
            <v>ОТРОШКО Андрей</v>
          </cell>
          <cell r="D63">
            <v>35373</v>
          </cell>
          <cell r="E63">
            <v>145</v>
          </cell>
          <cell r="F63" t="str">
            <v>Новошахтинск</v>
          </cell>
          <cell r="G63" t="str">
            <v>Ростовская область</v>
          </cell>
          <cell r="H63" t="str">
            <v>Чернокнижникова Н.В.</v>
          </cell>
          <cell r="I63" t="str">
            <v>ОТРОШКО</v>
          </cell>
          <cell r="J63" t="str">
            <v>А</v>
          </cell>
          <cell r="K63" t="str">
            <v>ОТРОШКО А.</v>
          </cell>
        </row>
        <row r="64">
          <cell r="A64">
            <v>56</v>
          </cell>
          <cell r="B64" t="str">
            <v>56</v>
          </cell>
          <cell r="C64" t="str">
            <v>ЗАКАРИЕВ Ибрагим</v>
          </cell>
          <cell r="D64">
            <v>35936</v>
          </cell>
          <cell r="E64">
            <v>141</v>
          </cell>
          <cell r="F64" t="str">
            <v>Копейск</v>
          </cell>
          <cell r="G64" t="str">
            <v>Челябинская область</v>
          </cell>
          <cell r="H64" t="str">
            <v>Палухин В.Р. Кайп А.В.</v>
          </cell>
          <cell r="I64" t="str">
            <v>ЗАКАРИЕВ</v>
          </cell>
          <cell r="J64" t="str">
            <v>И</v>
          </cell>
          <cell r="K64" t="str">
            <v>ЗАКАРИЕВ И.</v>
          </cell>
        </row>
        <row r="65">
          <cell r="A65">
            <v>57</v>
          </cell>
          <cell r="B65" t="str">
            <v>57</v>
          </cell>
          <cell r="C65" t="str">
            <v>ЕФРЕМОВ Станислав</v>
          </cell>
          <cell r="D65">
            <v>35130</v>
          </cell>
          <cell r="E65">
            <v>135</v>
          </cell>
          <cell r="F65" t="str">
            <v>С.-Петербург</v>
          </cell>
          <cell r="G65" t="str">
            <v>Санкт-Петербург</v>
          </cell>
          <cell r="H65" t="str">
            <v>Чусовской Ю.Е.</v>
          </cell>
          <cell r="I65" t="str">
            <v>ЕФРЕМОВ</v>
          </cell>
          <cell r="J65" t="str">
            <v>С</v>
          </cell>
          <cell r="K65" t="str">
            <v>ЕФРЕМОВ С.</v>
          </cell>
        </row>
        <row r="66">
          <cell r="A66">
            <v>58</v>
          </cell>
          <cell r="B66" t="str">
            <v>58</v>
          </cell>
          <cell r="C66" t="str">
            <v>ГОРБАТОВ Денис</v>
          </cell>
          <cell r="D66">
            <v>35796</v>
          </cell>
          <cell r="E66">
            <v>78</v>
          </cell>
          <cell r="F66" t="str">
            <v>Чебоксары</v>
          </cell>
          <cell r="G66" t="str">
            <v>Чувашская Республика</v>
          </cell>
          <cell r="H66" t="str">
            <v>Петрушкова Н.В. Алексеев А.М.</v>
          </cell>
          <cell r="I66" t="str">
            <v>ГОРБАТОВ</v>
          </cell>
          <cell r="J66" t="str">
            <v>Д</v>
          </cell>
          <cell r="K66" t="str">
            <v>ГОРБАТОВ Д.</v>
          </cell>
        </row>
        <row r="67">
          <cell r="A67">
            <v>59</v>
          </cell>
          <cell r="B67" t="str">
            <v>59</v>
          </cell>
          <cell r="C67" t="str">
            <v>КОЧЕРЖУК Евгений</v>
          </cell>
          <cell r="D67">
            <v>35939</v>
          </cell>
          <cell r="E67">
            <v>70</v>
          </cell>
          <cell r="F67" t="str">
            <v>Чебоксары  </v>
          </cell>
          <cell r="G67" t="str">
            <v>Чувашская Республика</v>
          </cell>
          <cell r="H67" t="str">
            <v>Алексеев А.М. Петрушкова Н.В.</v>
          </cell>
          <cell r="I67" t="str">
            <v>КОЧЕРЖУК</v>
          </cell>
          <cell r="J67" t="str">
            <v>Е</v>
          </cell>
          <cell r="K67" t="str">
            <v>КОЧЕРЖУК Е.</v>
          </cell>
        </row>
        <row r="68">
          <cell r="A68">
            <v>60</v>
          </cell>
          <cell r="B68" t="str">
            <v>60</v>
          </cell>
          <cell r="C68" t="str">
            <v>РАЙМОВ Роман</v>
          </cell>
          <cell r="D68">
            <v>35431</v>
          </cell>
          <cell r="E68">
            <v>64</v>
          </cell>
          <cell r="F68" t="str">
            <v>Чебоксары</v>
          </cell>
          <cell r="G68" t="str">
            <v>Чувашская Республика</v>
          </cell>
          <cell r="H68" t="str">
            <v>Андреев Р.К. Ананьев Д.К.</v>
          </cell>
          <cell r="I68" t="str">
            <v>РАЙМОВ</v>
          </cell>
          <cell r="J68" t="str">
            <v>Р</v>
          </cell>
          <cell r="K68" t="str">
            <v>РАЙМОВ Р.</v>
          </cell>
        </row>
        <row r="69">
          <cell r="A69">
            <v>61</v>
          </cell>
          <cell r="B69" t="str">
            <v>61</v>
          </cell>
          <cell r="D69" t="str">
            <v/>
          </cell>
          <cell r="F69" t="str">
            <v/>
          </cell>
          <cell r="I69" t="e">
            <v>#VALUE!</v>
          </cell>
          <cell r="J69" t="e">
            <v>#VALUE!</v>
          </cell>
          <cell r="K69" t="e">
            <v>#VALUE!</v>
          </cell>
        </row>
        <row r="70">
          <cell r="A70">
            <v>62</v>
          </cell>
          <cell r="B70" t="str">
            <v>62</v>
          </cell>
          <cell r="D70" t="str">
            <v/>
          </cell>
          <cell r="F70" t="str">
            <v/>
          </cell>
          <cell r="I70" t="e">
            <v>#VALUE!</v>
          </cell>
          <cell r="J70" t="e">
            <v>#VALUE!</v>
          </cell>
          <cell r="K70" t="e">
            <v>#VALUE!</v>
          </cell>
        </row>
        <row r="71">
          <cell r="A71">
            <v>63</v>
          </cell>
          <cell r="B71" t="str">
            <v>63</v>
          </cell>
          <cell r="D71" t="str">
            <v/>
          </cell>
          <cell r="F71" t="str">
            <v/>
          </cell>
          <cell r="I71" t="e">
            <v>#VALUE!</v>
          </cell>
          <cell r="J71" t="e">
            <v>#VALUE!</v>
          </cell>
          <cell r="K71" t="e">
            <v>#VALUE!</v>
          </cell>
        </row>
        <row r="72">
          <cell r="A72">
            <v>200</v>
          </cell>
          <cell r="B72" t="str">
            <v>64</v>
          </cell>
          <cell r="D72" t="str">
            <v/>
          </cell>
          <cell r="F72" t="str">
            <v/>
          </cell>
          <cell r="I72" t="e">
            <v>#VALUE!</v>
          </cell>
          <cell r="J72" t="e">
            <v>#VALUE!</v>
          </cell>
          <cell r="K72" t="str">
            <v>Х</v>
          </cell>
        </row>
        <row r="75">
          <cell r="C75" t="str">
            <v>Главный судья</v>
          </cell>
          <cell r="H75" t="str">
            <v>Малова Г.Е.</v>
          </cell>
        </row>
        <row r="77">
          <cell r="C77" t="str">
            <v>Главный секретарь</v>
          </cell>
          <cell r="H77" t="str">
            <v>Александров А.В.</v>
          </cell>
        </row>
        <row r="79">
          <cell r="B79" t="str">
            <v>ЛИЧНЫЕ СОРЕВНОВАНИЯ. ДЕВУШКИ.</v>
          </cell>
        </row>
        <row r="80">
          <cell r="A80" t="str">
            <v>С П И С О К   У Ч А С Т Н И К О В. </v>
          </cell>
        </row>
        <row r="83">
          <cell r="B83" t="str">
            <v>№</v>
          </cell>
          <cell r="C83" t="str">
            <v>Фамилия, Имя</v>
          </cell>
          <cell r="D83" t="str">
            <v>Дата рождения</v>
          </cell>
          <cell r="E83" t="str">
            <v>Рейтинг</v>
          </cell>
          <cell r="F83" t="str">
            <v>Город</v>
          </cell>
          <cell r="G83" t="str">
            <v>Субъект РФ</v>
          </cell>
          <cell r="H83" t="str">
            <v>Личный тренер</v>
          </cell>
        </row>
        <row r="84">
          <cell r="A84">
            <v>101</v>
          </cell>
          <cell r="B84" t="str">
            <v>1</v>
          </cell>
          <cell r="C84" t="str">
            <v>ВЛАСКИНА Яна</v>
          </cell>
          <cell r="D84">
            <v>35111</v>
          </cell>
          <cell r="E84">
            <v>391</v>
          </cell>
          <cell r="F84" t="str">
            <v>Магнитогорск</v>
          </cell>
          <cell r="G84" t="str">
            <v>Челябинская область</v>
          </cell>
          <cell r="H84" t="str">
            <v>Усов В.Н.</v>
          </cell>
          <cell r="I84" t="str">
            <v>ВЛАСКИНА</v>
          </cell>
          <cell r="J84" t="str">
            <v>Я</v>
          </cell>
          <cell r="K84" t="str">
            <v>ВЛАСКИНА Я.</v>
          </cell>
        </row>
        <row r="85">
          <cell r="A85">
            <v>102</v>
          </cell>
          <cell r="B85" t="str">
            <v>2</v>
          </cell>
          <cell r="C85" t="str">
            <v>ГАРНОВА Татьяна</v>
          </cell>
          <cell r="D85">
            <v>35087</v>
          </cell>
          <cell r="E85">
            <v>351</v>
          </cell>
          <cell r="F85" t="str">
            <v>Москва</v>
          </cell>
          <cell r="G85" t="str">
            <v>Москва</v>
          </cell>
          <cell r="H85" t="str">
            <v>Ступаченко Л.Н. Бакшеев К.С. Астахов С.В.</v>
          </cell>
          <cell r="I85" t="str">
            <v>ГАРНОВА</v>
          </cell>
          <cell r="J85" t="str">
            <v>Т</v>
          </cell>
          <cell r="K85" t="str">
            <v>ГАРНОВА Т.</v>
          </cell>
        </row>
        <row r="86">
          <cell r="A86">
            <v>103</v>
          </cell>
          <cell r="B86" t="str">
            <v>3</v>
          </cell>
          <cell r="C86" t="str">
            <v>ИГНАТОВИЧ Евгения</v>
          </cell>
          <cell r="D86">
            <v>35428</v>
          </cell>
          <cell r="E86">
            <v>346</v>
          </cell>
          <cell r="F86" t="str">
            <v>Абакан</v>
          </cell>
          <cell r="G86" t="str">
            <v>Республика Хакасия</v>
          </cell>
          <cell r="H86" t="str">
            <v>Запевалова И.Б.</v>
          </cell>
          <cell r="I86" t="str">
            <v>ИГНАТОВИЧ</v>
          </cell>
          <cell r="J86" t="str">
            <v>Е</v>
          </cell>
          <cell r="K86" t="str">
            <v>ИГНАТОВИЧ Е.</v>
          </cell>
        </row>
        <row r="87">
          <cell r="A87">
            <v>104</v>
          </cell>
          <cell r="B87" t="str">
            <v>4</v>
          </cell>
          <cell r="C87" t="str">
            <v>ТОЧКАСОВА Анастасия</v>
          </cell>
          <cell r="D87">
            <v>35293</v>
          </cell>
          <cell r="E87">
            <v>327</v>
          </cell>
          <cell r="F87" t="str">
            <v>Казань</v>
          </cell>
          <cell r="G87" t="str">
            <v>Республика Татарстан</v>
          </cell>
          <cell r="H87" t="str">
            <v>Лукишина Н.В.</v>
          </cell>
          <cell r="I87" t="str">
            <v>ТОЧКАСОВА</v>
          </cell>
          <cell r="J87" t="str">
            <v>А</v>
          </cell>
          <cell r="K87" t="str">
            <v>ТОЧКАСОВА А.</v>
          </cell>
        </row>
        <row r="88">
          <cell r="A88">
            <v>105</v>
          </cell>
          <cell r="B88" t="str">
            <v>5</v>
          </cell>
          <cell r="C88" t="str">
            <v>ЩЕТИНКИНА Валерия</v>
          </cell>
          <cell r="D88">
            <v>35221</v>
          </cell>
          <cell r="E88">
            <v>317</v>
          </cell>
          <cell r="F88" t="str">
            <v>С.-Петербург</v>
          </cell>
          <cell r="G88" t="str">
            <v>Санкт-Петербург</v>
          </cell>
          <cell r="H88" t="str">
            <v>Щетинкина Е.Ю.</v>
          </cell>
          <cell r="I88" t="str">
            <v>ЩЕТИНКИНА</v>
          </cell>
          <cell r="J88" t="str">
            <v>Ва</v>
          </cell>
          <cell r="K88" t="str">
            <v>ЩЕТИНКИНА В.</v>
          </cell>
        </row>
        <row r="89">
          <cell r="A89">
            <v>106</v>
          </cell>
          <cell r="B89" t="str">
            <v>6</v>
          </cell>
          <cell r="C89" t="str">
            <v>ГРЕЧИШНИКОВА Кристина</v>
          </cell>
          <cell r="D89">
            <v>35161</v>
          </cell>
          <cell r="E89">
            <v>308</v>
          </cell>
          <cell r="F89" t="str">
            <v>Челябинск</v>
          </cell>
          <cell r="G89" t="str">
            <v>Челябинская область</v>
          </cell>
          <cell r="H89" t="str">
            <v>Пискулин В.П.</v>
          </cell>
          <cell r="I89" t="str">
            <v>ГРЕЧИШНИКОВА</v>
          </cell>
          <cell r="J89" t="str">
            <v>К</v>
          </cell>
          <cell r="K89" t="str">
            <v>ГРЕЧИШНИКОВА К.</v>
          </cell>
        </row>
        <row r="90">
          <cell r="A90">
            <v>107</v>
          </cell>
          <cell r="B90" t="str">
            <v>7</v>
          </cell>
          <cell r="C90" t="str">
            <v>САЛЕЕВА Ксения</v>
          </cell>
          <cell r="D90">
            <v>35069</v>
          </cell>
          <cell r="E90">
            <v>268</v>
          </cell>
          <cell r="F90" t="str">
            <v>Семибратово</v>
          </cell>
          <cell r="G90" t="str">
            <v>Ярославская область</v>
          </cell>
          <cell r="H90" t="str">
            <v>Тимошин А.К.</v>
          </cell>
          <cell r="I90" t="str">
            <v>САЛЕЕВА</v>
          </cell>
          <cell r="J90" t="str">
            <v>К</v>
          </cell>
          <cell r="K90" t="str">
            <v>САЛЕЕВА К.</v>
          </cell>
        </row>
        <row r="91">
          <cell r="A91">
            <v>108</v>
          </cell>
          <cell r="B91" t="str">
            <v>8</v>
          </cell>
          <cell r="C91" t="str">
            <v>ШИШКИНА Нина</v>
          </cell>
          <cell r="D91">
            <v>35193</v>
          </cell>
          <cell r="E91">
            <v>259</v>
          </cell>
          <cell r="F91" t="str">
            <v>Тобольск</v>
          </cell>
          <cell r="G91" t="str">
            <v>Тюменская область</v>
          </cell>
          <cell r="H91" t="str">
            <v>Верухин С.Г.</v>
          </cell>
          <cell r="I91" t="str">
            <v>ШИШКИНА</v>
          </cell>
          <cell r="J91" t="str">
            <v>Н</v>
          </cell>
          <cell r="K91" t="str">
            <v>ШИШКИНА Н.</v>
          </cell>
        </row>
        <row r="92">
          <cell r="A92">
            <v>109</v>
          </cell>
          <cell r="B92" t="str">
            <v>9</v>
          </cell>
          <cell r="C92" t="str">
            <v>МОЧАЛОВА Анастасия</v>
          </cell>
          <cell r="D92">
            <v>35457</v>
          </cell>
          <cell r="E92">
            <v>252</v>
          </cell>
          <cell r="F92" t="str">
            <v>Сорочинск</v>
          </cell>
          <cell r="G92" t="str">
            <v>Оренбургская область</v>
          </cell>
          <cell r="H92" t="str">
            <v>Адеянов Д.В.</v>
          </cell>
          <cell r="I92" t="str">
            <v>МОЧАЛОВА</v>
          </cell>
          <cell r="J92" t="str">
            <v>А</v>
          </cell>
          <cell r="K92" t="str">
            <v>МОЧАЛОВА А.</v>
          </cell>
        </row>
        <row r="93">
          <cell r="A93">
            <v>110</v>
          </cell>
          <cell r="B93" t="str">
            <v>10</v>
          </cell>
          <cell r="C93" t="str">
            <v>ТАТАРИНОВА Екатерина</v>
          </cell>
          <cell r="D93">
            <v>35338</v>
          </cell>
          <cell r="E93">
            <v>240</v>
          </cell>
          <cell r="F93" t="str">
            <v>Кемерово</v>
          </cell>
          <cell r="G93" t="str">
            <v>Кемеровская область</v>
          </cell>
          <cell r="H93" t="str">
            <v>Двойченко Е.А.</v>
          </cell>
          <cell r="I93" t="str">
            <v>ТАТАРИНОВА</v>
          </cell>
          <cell r="J93" t="str">
            <v>Е</v>
          </cell>
          <cell r="K93" t="str">
            <v>ТАТАРИНОВА Е.</v>
          </cell>
        </row>
        <row r="94">
          <cell r="A94">
            <v>111</v>
          </cell>
          <cell r="B94" t="str">
            <v>11</v>
          </cell>
          <cell r="C94" t="str">
            <v>АМЕЛИНА Габриэла</v>
          </cell>
          <cell r="D94">
            <v>35139</v>
          </cell>
          <cell r="E94">
            <v>238</v>
          </cell>
          <cell r="F94" t="str">
            <v>Мосренген</v>
          </cell>
          <cell r="G94" t="str">
            <v>Московская область</v>
          </cell>
          <cell r="H94" t="str">
            <v>Амелин А.Н.</v>
          </cell>
          <cell r="I94" t="str">
            <v>АМЕЛИНА</v>
          </cell>
          <cell r="J94" t="str">
            <v>Г</v>
          </cell>
          <cell r="K94" t="str">
            <v>АМЕЛИНА Г.</v>
          </cell>
        </row>
        <row r="95">
          <cell r="A95">
            <v>112</v>
          </cell>
          <cell r="B95" t="str">
            <v>12</v>
          </cell>
          <cell r="C95" t="str">
            <v>БИКЕЕВА Полина</v>
          </cell>
          <cell r="D95">
            <v>35584</v>
          </cell>
          <cell r="E95">
            <v>235</v>
          </cell>
          <cell r="F95" t="str">
            <v>Екатеринбург</v>
          </cell>
          <cell r="G95" t="str">
            <v>Свердловская область</v>
          </cell>
          <cell r="H95" t="str">
            <v>Каменев А.Ю.</v>
          </cell>
          <cell r="I95" t="str">
            <v>БИКЕЕВА</v>
          </cell>
          <cell r="J95" t="str">
            <v>П</v>
          </cell>
          <cell r="K95" t="str">
            <v>БИКЕЕВА П.</v>
          </cell>
        </row>
        <row r="96">
          <cell r="A96">
            <v>113</v>
          </cell>
          <cell r="B96" t="str">
            <v>13</v>
          </cell>
          <cell r="C96" t="str">
            <v>ХЛЫЗОВА Елизавета</v>
          </cell>
          <cell r="D96">
            <v>35378</v>
          </cell>
          <cell r="E96">
            <v>234</v>
          </cell>
          <cell r="F96" t="str">
            <v>Тамбов</v>
          </cell>
          <cell r="G96" t="str">
            <v>Тамбовская область</v>
          </cell>
          <cell r="H96" t="str">
            <v>Чернов Э.А. Пляскевич Г.В.</v>
          </cell>
          <cell r="I96" t="str">
            <v>ХЛЫЗОВА</v>
          </cell>
          <cell r="J96" t="str">
            <v>Е</v>
          </cell>
          <cell r="K96" t="str">
            <v>ХЛЫЗОВА Е.</v>
          </cell>
        </row>
        <row r="97">
          <cell r="A97">
            <v>114</v>
          </cell>
          <cell r="B97" t="str">
            <v>14</v>
          </cell>
          <cell r="C97" t="str">
            <v>КОТЕЛЬНИКОВА Ксения</v>
          </cell>
          <cell r="D97">
            <v>35356</v>
          </cell>
          <cell r="E97">
            <v>233</v>
          </cell>
          <cell r="F97" t="str">
            <v>Волжский</v>
          </cell>
          <cell r="G97" t="str">
            <v>Волгоградская область</v>
          </cell>
          <cell r="H97" t="str">
            <v>Нагибеков Х.О. Байбакова Е.И.</v>
          </cell>
          <cell r="I97" t="str">
            <v>КОТЕЛЬНИКОВА</v>
          </cell>
          <cell r="J97" t="str">
            <v>К</v>
          </cell>
          <cell r="K97" t="str">
            <v>КОТЕЛЬНИКОВА К.</v>
          </cell>
        </row>
        <row r="98">
          <cell r="A98">
            <v>115</v>
          </cell>
          <cell r="B98" t="str">
            <v>15</v>
          </cell>
          <cell r="C98" t="str">
            <v>ЗИНЧЕНКО Дарья</v>
          </cell>
          <cell r="D98">
            <v>35197</v>
          </cell>
          <cell r="E98">
            <v>231</v>
          </cell>
          <cell r="F98" t="str">
            <v>Москва</v>
          </cell>
          <cell r="G98" t="str">
            <v>Москва</v>
          </cell>
          <cell r="H98" t="str">
            <v>Спиридонов О.В.</v>
          </cell>
          <cell r="I98" t="str">
            <v>ЗИНЧЕНКО</v>
          </cell>
          <cell r="J98" t="str">
            <v>Д</v>
          </cell>
          <cell r="K98" t="str">
            <v>ЗИНЧЕНКО Д.</v>
          </cell>
        </row>
        <row r="99">
          <cell r="A99">
            <v>116</v>
          </cell>
          <cell r="B99" t="str">
            <v>16</v>
          </cell>
          <cell r="C99" t="str">
            <v>АРТАМОНОВА Варвара</v>
          </cell>
          <cell r="D99">
            <v>35227</v>
          </cell>
          <cell r="E99">
            <v>229</v>
          </cell>
          <cell r="F99" t="str">
            <v>С.-Петербург</v>
          </cell>
          <cell r="G99" t="str">
            <v>Санкт-Петербург</v>
          </cell>
          <cell r="H99" t="str">
            <v>Упинина Н.О.</v>
          </cell>
          <cell r="I99" t="str">
            <v>АРТАМОНОВА</v>
          </cell>
          <cell r="J99" t="str">
            <v>В</v>
          </cell>
          <cell r="K99" t="str">
            <v>АРТАМОНОВА В.</v>
          </cell>
        </row>
        <row r="100">
          <cell r="A100">
            <v>117</v>
          </cell>
          <cell r="B100" t="str">
            <v>17</v>
          </cell>
          <cell r="C100" t="str">
            <v>РЯБЦЕВА Варвара</v>
          </cell>
          <cell r="D100">
            <v>35431</v>
          </cell>
          <cell r="E100">
            <v>224</v>
          </cell>
          <cell r="F100" t="str">
            <v>Южно-Сахалинск</v>
          </cell>
          <cell r="G100" t="str">
            <v>Сахалинская область</v>
          </cell>
          <cell r="H100" t="str">
            <v>Бондарь Л.Н.</v>
          </cell>
          <cell r="I100" t="str">
            <v>РЯБЦЕВА</v>
          </cell>
          <cell r="J100" t="str">
            <v>В</v>
          </cell>
          <cell r="K100" t="str">
            <v>РЯБЦЕВА В.</v>
          </cell>
        </row>
        <row r="101">
          <cell r="A101">
            <v>118</v>
          </cell>
          <cell r="B101" t="str">
            <v>18</v>
          </cell>
          <cell r="C101" t="str">
            <v>МЕЛЬНИКОВА Арина</v>
          </cell>
          <cell r="D101">
            <v>35328</v>
          </cell>
          <cell r="E101">
            <v>222</v>
          </cell>
          <cell r="F101" t="str">
            <v>С.-Петербург</v>
          </cell>
          <cell r="G101" t="str">
            <v>Санкт-Петербург</v>
          </cell>
          <cell r="H101" t="str">
            <v>Упинина Н.О.</v>
          </cell>
          <cell r="I101" t="str">
            <v>МЕЛЬНИКОВА</v>
          </cell>
          <cell r="J101" t="str">
            <v>А</v>
          </cell>
          <cell r="K101" t="str">
            <v>МЕЛЬНИКОВА А.</v>
          </cell>
        </row>
        <row r="102">
          <cell r="A102">
            <v>119</v>
          </cell>
          <cell r="B102" t="str">
            <v>19</v>
          </cell>
          <cell r="C102" t="str">
            <v>ЧЕРНОВА Дарья</v>
          </cell>
          <cell r="D102">
            <v>35541</v>
          </cell>
          <cell r="E102">
            <v>221</v>
          </cell>
          <cell r="F102" t="str">
            <v>Н.Новгород</v>
          </cell>
          <cell r="G102" t="str">
            <v>Нижегородская область</v>
          </cell>
          <cell r="H102" t="str">
            <v>Брусин С.Б. Милин Е.В.</v>
          </cell>
          <cell r="I102" t="str">
            <v>ЧЕРНОВА</v>
          </cell>
          <cell r="J102" t="str">
            <v>Д</v>
          </cell>
          <cell r="K102" t="str">
            <v>ЧЕРНОВА Д.</v>
          </cell>
        </row>
        <row r="103">
          <cell r="A103">
            <v>120</v>
          </cell>
          <cell r="B103" t="str">
            <v>20</v>
          </cell>
          <cell r="C103" t="str">
            <v>ЧЕРНЯВСКАЯ Екатерина</v>
          </cell>
          <cell r="D103">
            <v>35200</v>
          </cell>
          <cell r="E103">
            <v>221</v>
          </cell>
          <cell r="F103" t="str">
            <v>Городовиковск</v>
          </cell>
          <cell r="G103" t="str">
            <v>Республика Калмыкия</v>
          </cell>
          <cell r="H103" t="str">
            <v>Чернявская О.А.</v>
          </cell>
          <cell r="I103" t="str">
            <v>ЧЕРНЯВСКАЯ</v>
          </cell>
          <cell r="J103" t="str">
            <v>Е</v>
          </cell>
          <cell r="K103" t="str">
            <v>ЧЕРНЯВСКАЯ Е.</v>
          </cell>
        </row>
        <row r="104">
          <cell r="A104">
            <v>121</v>
          </cell>
          <cell r="B104" t="str">
            <v>21</v>
          </cell>
          <cell r="C104" t="str">
            <v>БОЧКАРЕВА Алина</v>
          </cell>
          <cell r="D104">
            <v>35122</v>
          </cell>
          <cell r="E104">
            <v>207</v>
          </cell>
          <cell r="F104" t="str">
            <v>Н.Новгород</v>
          </cell>
          <cell r="G104" t="str">
            <v>Нижегородская область</v>
          </cell>
          <cell r="H104" t="str">
            <v>Белопросов В.Л.</v>
          </cell>
          <cell r="I104" t="str">
            <v>БОЧКАРЕВА</v>
          </cell>
          <cell r="J104" t="str">
            <v>А</v>
          </cell>
          <cell r="K104" t="str">
            <v>БОЧКАРЕВА А.</v>
          </cell>
        </row>
        <row r="105">
          <cell r="A105">
            <v>122</v>
          </cell>
          <cell r="B105" t="str">
            <v>22</v>
          </cell>
          <cell r="C105" t="str">
            <v>ЛЫСАК Карина</v>
          </cell>
          <cell r="D105">
            <v>35350</v>
          </cell>
          <cell r="E105">
            <v>206</v>
          </cell>
          <cell r="F105" t="str">
            <v>Новокузнецк</v>
          </cell>
          <cell r="G105" t="str">
            <v>Кемеровская область</v>
          </cell>
          <cell r="H105" t="str">
            <v>Сяткина Н.В.</v>
          </cell>
          <cell r="I105" t="str">
            <v>ЛЫСАК</v>
          </cell>
          <cell r="J105" t="str">
            <v>К</v>
          </cell>
          <cell r="K105" t="str">
            <v>ЛЫСАК К.</v>
          </cell>
        </row>
        <row r="106">
          <cell r="A106">
            <v>123</v>
          </cell>
          <cell r="B106" t="str">
            <v>23</v>
          </cell>
          <cell r="C106" t="str">
            <v>СИМУСЬКОВА Анастасия</v>
          </cell>
          <cell r="D106">
            <v>35458</v>
          </cell>
          <cell r="E106">
            <v>205</v>
          </cell>
          <cell r="F106" t="str">
            <v>Сорочинск</v>
          </cell>
          <cell r="G106" t="str">
            <v>Оренбургская область</v>
          </cell>
          <cell r="H106" t="str">
            <v>Адеянов Д.В.</v>
          </cell>
          <cell r="I106" t="str">
            <v>СИМУСЬКОВА</v>
          </cell>
          <cell r="J106" t="str">
            <v>А</v>
          </cell>
          <cell r="K106" t="str">
            <v>СИМУСЬКОВА А.</v>
          </cell>
        </row>
        <row r="107">
          <cell r="A107">
            <v>124</v>
          </cell>
          <cell r="B107" t="str">
            <v>24</v>
          </cell>
          <cell r="C107" t="str">
            <v>ТИТОВА Юлия</v>
          </cell>
          <cell r="D107">
            <v>35138</v>
          </cell>
          <cell r="E107">
            <v>201</v>
          </cell>
          <cell r="F107" t="str">
            <v>Челябинск</v>
          </cell>
          <cell r="G107" t="str">
            <v>Челябинская область</v>
          </cell>
          <cell r="H107" t="str">
            <v>Тарасова Н.Г. Худяков Д.В.</v>
          </cell>
          <cell r="I107" t="str">
            <v>ТИТОВА</v>
          </cell>
          <cell r="J107" t="str">
            <v>Ю</v>
          </cell>
          <cell r="K107" t="str">
            <v>ТИТОВА Ю.</v>
          </cell>
        </row>
        <row r="108">
          <cell r="A108">
            <v>125</v>
          </cell>
          <cell r="B108" t="str">
            <v>25</v>
          </cell>
          <cell r="C108" t="str">
            <v>НЕФЕДОВА Ирина</v>
          </cell>
          <cell r="D108">
            <v>35813</v>
          </cell>
          <cell r="E108">
            <v>199</v>
          </cell>
          <cell r="F108" t="str">
            <v>Абакан</v>
          </cell>
          <cell r="G108" t="str">
            <v>Республика Хакасия</v>
          </cell>
          <cell r="H108" t="str">
            <v>Запевалова И.Б.</v>
          </cell>
          <cell r="I108" t="str">
            <v>НЕФЕДОВА</v>
          </cell>
          <cell r="J108" t="str">
            <v>И</v>
          </cell>
          <cell r="K108" t="str">
            <v>НЕФЕДОВА И.</v>
          </cell>
        </row>
        <row r="109">
          <cell r="A109">
            <v>126</v>
          </cell>
          <cell r="B109" t="str">
            <v>26</v>
          </cell>
          <cell r="C109" t="str">
            <v>КОНОНОВА Мария</v>
          </cell>
          <cell r="D109">
            <v>35174</v>
          </cell>
          <cell r="E109">
            <v>195</v>
          </cell>
          <cell r="F109" t="str">
            <v>Калининград</v>
          </cell>
          <cell r="G109" t="str">
            <v>Калининградская область</v>
          </cell>
          <cell r="H109" t="str">
            <v>Ткаченко Т.А.</v>
          </cell>
          <cell r="I109" t="str">
            <v>КОНОНОВА</v>
          </cell>
          <cell r="J109" t="str">
            <v>М</v>
          </cell>
          <cell r="K109" t="str">
            <v>КОНОНОВА М.</v>
          </cell>
        </row>
        <row r="110">
          <cell r="A110">
            <v>127</v>
          </cell>
          <cell r="B110" t="str">
            <v>27</v>
          </cell>
          <cell r="C110" t="str">
            <v>БУТРИНА Любовь</v>
          </cell>
          <cell r="D110">
            <v>35190</v>
          </cell>
          <cell r="E110">
            <v>194</v>
          </cell>
          <cell r="F110" t="str">
            <v>Серпухов</v>
          </cell>
          <cell r="G110" t="str">
            <v>Московская область</v>
          </cell>
          <cell r="H110" t="str">
            <v>Давыдянц Л.Н.</v>
          </cell>
          <cell r="I110" t="str">
            <v>БУТРИНА</v>
          </cell>
          <cell r="J110" t="str">
            <v>Л</v>
          </cell>
          <cell r="K110" t="str">
            <v>БУТРИНА Л.</v>
          </cell>
        </row>
        <row r="111">
          <cell r="A111">
            <v>128</v>
          </cell>
          <cell r="B111" t="str">
            <v>28</v>
          </cell>
          <cell r="C111" t="str">
            <v>ЖЕЛЕЗНЯКОВА Нина</v>
          </cell>
          <cell r="D111">
            <v>35323</v>
          </cell>
          <cell r="E111">
            <v>193</v>
          </cell>
          <cell r="F111" t="str">
            <v>Долинск</v>
          </cell>
          <cell r="G111" t="str">
            <v>Сахалинская область</v>
          </cell>
          <cell r="H111" t="str">
            <v>Ударцев Н.Г.</v>
          </cell>
          <cell r="I111" t="str">
            <v>ЖЕЛЕЗНЯКОВА</v>
          </cell>
          <cell r="J111" t="str">
            <v>Н</v>
          </cell>
          <cell r="K111" t="str">
            <v>ЖЕЛЕЗНЯКОВА Н.</v>
          </cell>
        </row>
        <row r="112">
          <cell r="A112">
            <v>129</v>
          </cell>
          <cell r="B112" t="str">
            <v>29</v>
          </cell>
          <cell r="C112" t="str">
            <v>ЗОЛОТУХИНА Мария</v>
          </cell>
          <cell r="D112">
            <v>35270</v>
          </cell>
          <cell r="E112">
            <v>191</v>
          </cell>
          <cell r="F112" t="str">
            <v>Ильинский</v>
          </cell>
          <cell r="G112" t="str">
            <v>Московская область</v>
          </cell>
          <cell r="H112" t="str">
            <v>Зейгман В.А.</v>
          </cell>
          <cell r="I112" t="str">
            <v>ЗОЛОТУХИНА</v>
          </cell>
          <cell r="J112" t="str">
            <v>М</v>
          </cell>
          <cell r="K112" t="str">
            <v>ЗОЛОТУХИНА М.</v>
          </cell>
        </row>
        <row r="113">
          <cell r="A113">
            <v>130</v>
          </cell>
          <cell r="B113" t="str">
            <v>30</v>
          </cell>
          <cell r="C113" t="str">
            <v>МОИСЕЕВА Юлия</v>
          </cell>
          <cell r="D113">
            <v>35431</v>
          </cell>
          <cell r="E113">
            <v>189</v>
          </cell>
          <cell r="F113" t="str">
            <v>Балаково</v>
          </cell>
          <cell r="G113" t="str">
            <v>Саратовская область</v>
          </cell>
          <cell r="H113" t="str">
            <v>Ермолаева Т.В.</v>
          </cell>
          <cell r="I113" t="str">
            <v>МОИСЕЕВА</v>
          </cell>
          <cell r="J113" t="str">
            <v>Ю</v>
          </cell>
          <cell r="K113" t="str">
            <v>МОИСЕЕВА Ю.</v>
          </cell>
        </row>
        <row r="114">
          <cell r="A114">
            <v>131</v>
          </cell>
          <cell r="B114" t="str">
            <v>31</v>
          </cell>
          <cell r="C114" t="str">
            <v>ЧЕРЕДИНЦЕВА Дарья</v>
          </cell>
          <cell r="D114">
            <v>35493</v>
          </cell>
          <cell r="E114">
            <v>184</v>
          </cell>
          <cell r="F114" t="str">
            <v>Москва</v>
          </cell>
          <cell r="G114" t="str">
            <v>Москва</v>
          </cell>
          <cell r="H114" t="str">
            <v>Ший В.Б.</v>
          </cell>
          <cell r="I114" t="str">
            <v>ЧЕРЕДИНЦЕВА</v>
          </cell>
          <cell r="J114" t="str">
            <v>Д</v>
          </cell>
          <cell r="K114" t="str">
            <v>ЧЕРЕДИНЦЕВА Д.</v>
          </cell>
        </row>
        <row r="115">
          <cell r="A115">
            <v>132</v>
          </cell>
          <cell r="B115" t="str">
            <v>32</v>
          </cell>
          <cell r="C115" t="str">
            <v>БОГДАНОВА Анна</v>
          </cell>
          <cell r="D115">
            <v>35239</v>
          </cell>
          <cell r="E115">
            <v>181</v>
          </cell>
          <cell r="F115" t="str">
            <v>Москва</v>
          </cell>
          <cell r="G115" t="str">
            <v>Москва</v>
          </cell>
          <cell r="H115" t="str">
            <v>Тимофеева Р.А.</v>
          </cell>
          <cell r="I115" t="str">
            <v>БОГДАНОВА</v>
          </cell>
          <cell r="J115" t="str">
            <v>А</v>
          </cell>
          <cell r="K115" t="str">
            <v>БОГДАНОВА А.</v>
          </cell>
        </row>
        <row r="116">
          <cell r="A116">
            <v>133</v>
          </cell>
          <cell r="B116" t="str">
            <v>33</v>
          </cell>
          <cell r="C116" t="str">
            <v>ХОЛУЯНОВА Татьяна</v>
          </cell>
          <cell r="D116">
            <v>35092</v>
          </cell>
          <cell r="E116">
            <v>180</v>
          </cell>
          <cell r="F116" t="str">
            <v>Степное</v>
          </cell>
          <cell r="G116" t="str">
            <v>Саратовская область</v>
          </cell>
          <cell r="H116" t="str">
            <v>Рябов А.В.</v>
          </cell>
          <cell r="I116" t="str">
            <v>ХОЛУЯНОВА</v>
          </cell>
          <cell r="J116" t="str">
            <v>Т</v>
          </cell>
          <cell r="K116" t="str">
            <v>ХОЛУЯНОВА Т.</v>
          </cell>
        </row>
        <row r="117">
          <cell r="A117">
            <v>134</v>
          </cell>
          <cell r="B117" t="str">
            <v>34</v>
          </cell>
          <cell r="C117" t="str">
            <v>КЛЕНЮШИНА Вероника</v>
          </cell>
          <cell r="D117">
            <v>35572</v>
          </cell>
          <cell r="E117">
            <v>179</v>
          </cell>
          <cell r="F117" t="str">
            <v>Абакан</v>
          </cell>
          <cell r="G117" t="str">
            <v>Республика Хакассия</v>
          </cell>
          <cell r="H117" t="str">
            <v>Домненко И.В.</v>
          </cell>
          <cell r="I117" t="str">
            <v>КЛЕНЮШИНА</v>
          </cell>
          <cell r="J117" t="str">
            <v>В</v>
          </cell>
          <cell r="K117" t="str">
            <v>КЛЕНЮШИНА В.</v>
          </cell>
        </row>
        <row r="118">
          <cell r="A118">
            <v>135</v>
          </cell>
          <cell r="B118" t="str">
            <v>35</v>
          </cell>
          <cell r="C118" t="str">
            <v>БАЧИНА Анастасия</v>
          </cell>
          <cell r="D118">
            <v>35779</v>
          </cell>
          <cell r="E118">
            <v>176</v>
          </cell>
          <cell r="F118" t="str">
            <v>Сорочинск</v>
          </cell>
          <cell r="G118" t="str">
            <v>Оренбургская область</v>
          </cell>
          <cell r="H118" t="str">
            <v>Адеянов Д.В. Ширяева С.П.</v>
          </cell>
          <cell r="I118" t="str">
            <v>БАЧИНА</v>
          </cell>
          <cell r="J118" t="str">
            <v>А</v>
          </cell>
          <cell r="K118" t="str">
            <v>БАЧИНА А.</v>
          </cell>
        </row>
        <row r="119">
          <cell r="A119">
            <v>136</v>
          </cell>
          <cell r="B119" t="str">
            <v>36</v>
          </cell>
          <cell r="C119" t="str">
            <v>МАЛАНИНА Мария</v>
          </cell>
          <cell r="D119">
            <v>36142</v>
          </cell>
          <cell r="E119">
            <v>176</v>
          </cell>
          <cell r="F119" t="str">
            <v>Семибратово</v>
          </cell>
          <cell r="G119" t="str">
            <v>Ярославская область</v>
          </cell>
          <cell r="H119" t="str">
            <v>Корсаков Е.В.</v>
          </cell>
          <cell r="I119" t="str">
            <v>МАЛАНИНА</v>
          </cell>
          <cell r="J119" t="str">
            <v>М</v>
          </cell>
          <cell r="K119" t="str">
            <v>МАЛАНИНА М.</v>
          </cell>
        </row>
        <row r="120">
          <cell r="A120">
            <v>137</v>
          </cell>
          <cell r="B120" t="str">
            <v>37</v>
          </cell>
          <cell r="C120" t="str">
            <v>ЧЕРНОРАЙ Дарья</v>
          </cell>
          <cell r="D120">
            <v>36077</v>
          </cell>
          <cell r="E120">
            <v>176</v>
          </cell>
          <cell r="F120" t="str">
            <v>Осинники</v>
          </cell>
          <cell r="G120" t="str">
            <v>Кемеровская область</v>
          </cell>
          <cell r="H120" t="str">
            <v>Андреев В.Г.</v>
          </cell>
          <cell r="I120" t="str">
            <v>ЧЕРНОРАЙ</v>
          </cell>
          <cell r="J120" t="str">
            <v>Д</v>
          </cell>
          <cell r="K120" t="str">
            <v>ЧЕРНОРАЙ Д.</v>
          </cell>
        </row>
        <row r="121">
          <cell r="A121">
            <v>138</v>
          </cell>
          <cell r="B121" t="str">
            <v>38</v>
          </cell>
          <cell r="C121" t="str">
            <v>ЛЕКОМЦЕВА Анастасия</v>
          </cell>
          <cell r="D121">
            <v>35827</v>
          </cell>
          <cell r="E121">
            <v>175</v>
          </cell>
          <cell r="F121" t="str">
            <v>Пермь</v>
          </cell>
          <cell r="G121" t="str">
            <v>Пермский край</v>
          </cell>
          <cell r="H121" t="str">
            <v>Лекомцев Ф.А. Васькин И.Л.</v>
          </cell>
          <cell r="I121" t="str">
            <v>ЛЕКОМЦЕВА</v>
          </cell>
          <cell r="J121" t="str">
            <v>А</v>
          </cell>
          <cell r="K121" t="str">
            <v>ЛЕКОМЦЕВА А.</v>
          </cell>
        </row>
        <row r="122">
          <cell r="A122">
            <v>139</v>
          </cell>
          <cell r="B122" t="str">
            <v>39</v>
          </cell>
          <cell r="C122" t="str">
            <v>ВОЛЧЕНКО Ольга</v>
          </cell>
          <cell r="D122">
            <v>35117</v>
          </cell>
          <cell r="E122">
            <v>174</v>
          </cell>
          <cell r="F122" t="str">
            <v>Новокузнецк</v>
          </cell>
          <cell r="G122" t="str">
            <v>Кемеровская область</v>
          </cell>
          <cell r="H122" t="str">
            <v>Ботвиньева И.А.</v>
          </cell>
          <cell r="I122" t="str">
            <v>ВОЛЧЕНКО</v>
          </cell>
          <cell r="J122" t="str">
            <v>О</v>
          </cell>
          <cell r="K122" t="str">
            <v>ВОЛЧЕНКО О.</v>
          </cell>
        </row>
        <row r="123">
          <cell r="A123">
            <v>140</v>
          </cell>
          <cell r="B123" t="str">
            <v>40</v>
          </cell>
          <cell r="C123" t="str">
            <v>СУХОРУКОВА Софья</v>
          </cell>
          <cell r="D123">
            <v>35107</v>
          </cell>
          <cell r="E123">
            <v>174</v>
          </cell>
          <cell r="F123" t="str">
            <v>Челябинск</v>
          </cell>
          <cell r="G123" t="str">
            <v>Челябинская область</v>
          </cell>
          <cell r="H123" t="str">
            <v>Селифонов Ю.В.</v>
          </cell>
          <cell r="I123" t="str">
            <v>СУХОРУКОВА</v>
          </cell>
          <cell r="J123" t="str">
            <v>С</v>
          </cell>
          <cell r="K123" t="str">
            <v>СУХОРУКОВА С.</v>
          </cell>
        </row>
        <row r="124">
          <cell r="A124">
            <v>141</v>
          </cell>
          <cell r="B124" t="str">
            <v>41</v>
          </cell>
          <cell r="C124" t="str">
            <v>ГОРДАНОВА Алина</v>
          </cell>
          <cell r="D124">
            <v>35286</v>
          </cell>
          <cell r="E124">
            <v>172</v>
          </cell>
          <cell r="F124" t="str">
            <v>Магнитогорск</v>
          </cell>
          <cell r="G124" t="str">
            <v>Челябинская область</v>
          </cell>
          <cell r="H124" t="str">
            <v>Федин И.Н.</v>
          </cell>
          <cell r="I124" t="str">
            <v>ГОРДАНОВА</v>
          </cell>
          <cell r="J124" t="str">
            <v>А</v>
          </cell>
          <cell r="K124" t="str">
            <v>ГОРДАНОВА А.</v>
          </cell>
        </row>
        <row r="125">
          <cell r="A125">
            <v>142</v>
          </cell>
          <cell r="B125" t="str">
            <v>42</v>
          </cell>
          <cell r="C125" t="str">
            <v>ОВКАДЖИЕВА Валерия</v>
          </cell>
          <cell r="D125">
            <v>35142</v>
          </cell>
          <cell r="E125">
            <v>171</v>
          </cell>
          <cell r="F125" t="str">
            <v>Элиста</v>
          </cell>
          <cell r="G125" t="str">
            <v>Республика Калмыкия</v>
          </cell>
          <cell r="H125" t="str">
            <v>Овкаджиев Е.О.</v>
          </cell>
          <cell r="I125" t="str">
            <v>ОВКАДЖИЕВА</v>
          </cell>
          <cell r="J125" t="str">
            <v>В</v>
          </cell>
          <cell r="K125" t="str">
            <v>ОВКАДЖИЕВА В.</v>
          </cell>
        </row>
        <row r="126">
          <cell r="A126">
            <v>143</v>
          </cell>
          <cell r="B126" t="str">
            <v>43</v>
          </cell>
          <cell r="C126" t="str">
            <v>ВОЛКОВА Валерия</v>
          </cell>
          <cell r="D126">
            <v>35712</v>
          </cell>
          <cell r="E126">
            <v>169</v>
          </cell>
          <cell r="F126" t="str">
            <v>Ядрин</v>
          </cell>
          <cell r="G126" t="str">
            <v>Чувашская Республика</v>
          </cell>
          <cell r="H126" t="str">
            <v>Щепетов В.Н., Щепетова Т.В.</v>
          </cell>
          <cell r="I126" t="str">
            <v>ВОЛКОВА</v>
          </cell>
          <cell r="J126" t="str">
            <v>В</v>
          </cell>
          <cell r="K126" t="str">
            <v>ВОЛКОВА В.</v>
          </cell>
        </row>
        <row r="127">
          <cell r="A127">
            <v>144</v>
          </cell>
          <cell r="B127" t="str">
            <v>44</v>
          </cell>
          <cell r="C127" t="str">
            <v>БОНДАРЕНКО Дарья</v>
          </cell>
          <cell r="D127">
            <v>35454</v>
          </cell>
          <cell r="E127">
            <v>166</v>
          </cell>
          <cell r="F127" t="str">
            <v>Н.Новгород</v>
          </cell>
          <cell r="G127" t="str">
            <v>Нижегородская область</v>
          </cell>
          <cell r="H127" t="str">
            <v>Бахтияров Ф.Н., Виноградова О.М</v>
          </cell>
          <cell r="I127" t="str">
            <v>БОНДАРЕНКО</v>
          </cell>
          <cell r="J127" t="str">
            <v>Д</v>
          </cell>
          <cell r="K127" t="str">
            <v>БОНДАРЕНКО Д.</v>
          </cell>
        </row>
        <row r="128">
          <cell r="A128">
            <v>145</v>
          </cell>
          <cell r="B128" t="str">
            <v>45</v>
          </cell>
          <cell r="C128" t="str">
            <v>ЕВСТИГНЕЕВА Александра</v>
          </cell>
          <cell r="D128">
            <v>35402</v>
          </cell>
          <cell r="E128">
            <v>166</v>
          </cell>
          <cell r="F128" t="str">
            <v>С.-Петербург</v>
          </cell>
          <cell r="G128" t="str">
            <v>Санкт-Петербург</v>
          </cell>
          <cell r="H128" t="str">
            <v>Александрова Е.В.</v>
          </cell>
          <cell r="I128" t="str">
            <v>ЕВСТИГНЕЕВА</v>
          </cell>
          <cell r="J128" t="str">
            <v>А</v>
          </cell>
          <cell r="K128" t="str">
            <v>ЕВСТИГНЕЕВА А.</v>
          </cell>
        </row>
        <row r="129">
          <cell r="A129">
            <v>146</v>
          </cell>
          <cell r="B129" t="str">
            <v>46</v>
          </cell>
          <cell r="C129" t="str">
            <v>ЕЗЕРСКАЯ Полина</v>
          </cell>
          <cell r="D129">
            <v>35228</v>
          </cell>
          <cell r="E129">
            <v>166</v>
          </cell>
          <cell r="F129" t="str">
            <v>Кохма</v>
          </cell>
          <cell r="G129" t="str">
            <v>Ивановская область</v>
          </cell>
          <cell r="H129" t="str">
            <v>Серунина С.В.</v>
          </cell>
          <cell r="I129" t="str">
            <v>ЕЗЕРСКАЯ</v>
          </cell>
          <cell r="J129" t="str">
            <v>П</v>
          </cell>
          <cell r="K129" t="str">
            <v>ЕЗЕРСКАЯ П.</v>
          </cell>
        </row>
        <row r="130">
          <cell r="A130">
            <v>147</v>
          </cell>
          <cell r="B130" t="str">
            <v>47</v>
          </cell>
          <cell r="C130" t="str">
            <v>ЕЛЕНКИНА Анна</v>
          </cell>
          <cell r="D130">
            <v>35842</v>
          </cell>
          <cell r="E130">
            <v>163</v>
          </cell>
          <cell r="F130" t="str">
            <v>Моршанск</v>
          </cell>
          <cell r="G130" t="str">
            <v>Тамбовская область</v>
          </cell>
          <cell r="H130" t="str">
            <v>Максин В.С.</v>
          </cell>
          <cell r="I130" t="str">
            <v>ЕЛЕНКИНА</v>
          </cell>
          <cell r="J130" t="str">
            <v>А</v>
          </cell>
          <cell r="K130" t="str">
            <v>ЕЛЕНКИНА А.</v>
          </cell>
        </row>
        <row r="131">
          <cell r="A131">
            <v>148</v>
          </cell>
          <cell r="B131" t="str">
            <v>48</v>
          </cell>
          <cell r="C131" t="str">
            <v>МУН Юлия</v>
          </cell>
          <cell r="D131">
            <v>35590</v>
          </cell>
          <cell r="E131">
            <v>162</v>
          </cell>
          <cell r="F131" t="str">
            <v>Москва</v>
          </cell>
          <cell r="G131" t="str">
            <v>Москва</v>
          </cell>
          <cell r="H131" t="str">
            <v>Шипов Л.Н.</v>
          </cell>
          <cell r="I131" t="str">
            <v>МУН</v>
          </cell>
          <cell r="J131" t="str">
            <v>Ю</v>
          </cell>
          <cell r="K131" t="str">
            <v>МУН Ю.</v>
          </cell>
        </row>
        <row r="132">
          <cell r="A132">
            <v>149</v>
          </cell>
          <cell r="B132" t="str">
            <v>49</v>
          </cell>
          <cell r="C132" t="str">
            <v>ВАСИЛЬЕВА Ирина</v>
          </cell>
          <cell r="D132">
            <v>35276</v>
          </cell>
          <cell r="E132">
            <v>159</v>
          </cell>
          <cell r="F132" t="str">
            <v>Калуга</v>
          </cell>
          <cell r="G132" t="str">
            <v>Калужская область</v>
          </cell>
          <cell r="H132" t="str">
            <v>Гавдель Л.А.</v>
          </cell>
          <cell r="I132" t="str">
            <v>ВАСИЛЬЕВА</v>
          </cell>
          <cell r="J132" t="str">
            <v>И</v>
          </cell>
          <cell r="K132" t="str">
            <v>ВАСИЛЬЕВА И.</v>
          </cell>
        </row>
        <row r="133">
          <cell r="A133">
            <v>150</v>
          </cell>
          <cell r="B133" t="str">
            <v>50</v>
          </cell>
          <cell r="C133" t="str">
            <v>ТЮРЯКОВА Татьяна</v>
          </cell>
          <cell r="D133">
            <v>35195</v>
          </cell>
          <cell r="E133">
            <v>152</v>
          </cell>
          <cell r="F133" t="str">
            <v>С.-Петербург</v>
          </cell>
          <cell r="G133" t="str">
            <v>Санкт-Петербург</v>
          </cell>
          <cell r="H133" t="str">
            <v>Упинина Н.О.</v>
          </cell>
          <cell r="I133" t="str">
            <v>ТЮРЯКОВА</v>
          </cell>
          <cell r="J133" t="str">
            <v>Т</v>
          </cell>
          <cell r="K133" t="str">
            <v>ТЮРЯКОВА Т.</v>
          </cell>
        </row>
        <row r="134">
          <cell r="A134">
            <v>151</v>
          </cell>
          <cell r="B134" t="str">
            <v>51</v>
          </cell>
          <cell r="C134" t="str">
            <v>СИДЕЛЬНИКОВА Арина</v>
          </cell>
          <cell r="D134">
            <v>35537</v>
          </cell>
          <cell r="E134">
            <v>148</v>
          </cell>
          <cell r="F134" t="str">
            <v>Подольск</v>
          </cell>
          <cell r="G134" t="str">
            <v>Московская область</v>
          </cell>
          <cell r="H134" t="str">
            <v>Цой Л.Н.</v>
          </cell>
          <cell r="I134" t="str">
            <v>СИДЕЛЬНИКОВА</v>
          </cell>
          <cell r="J134" t="str">
            <v>А</v>
          </cell>
          <cell r="K134" t="str">
            <v>СИДЕЛЬНИКОВА А.</v>
          </cell>
        </row>
        <row r="135">
          <cell r="A135">
            <v>152</v>
          </cell>
          <cell r="B135" t="str">
            <v>52</v>
          </cell>
          <cell r="C135" t="str">
            <v>ЧЕРНОВА Александра</v>
          </cell>
          <cell r="D135">
            <v>35126</v>
          </cell>
          <cell r="E135">
            <v>147</v>
          </cell>
          <cell r="F135" t="str">
            <v>Архангельск</v>
          </cell>
          <cell r="G135" t="str">
            <v>Архангельская область</v>
          </cell>
          <cell r="H135" t="str">
            <v>Катышев С.А.</v>
          </cell>
          <cell r="I135" t="str">
            <v>ЧЕРНОВА</v>
          </cell>
          <cell r="J135" t="str">
            <v>А</v>
          </cell>
          <cell r="K135" t="str">
            <v>ЧЕРНОВА А.</v>
          </cell>
        </row>
        <row r="136">
          <cell r="A136">
            <v>153</v>
          </cell>
          <cell r="B136" t="str">
            <v>53</v>
          </cell>
          <cell r="C136" t="str">
            <v>БОЙКО Анна</v>
          </cell>
          <cell r="D136">
            <v>35492</v>
          </cell>
          <cell r="E136">
            <v>139</v>
          </cell>
          <cell r="F136" t="str">
            <v>Ярославль</v>
          </cell>
          <cell r="G136" t="str">
            <v>Ярославская область</v>
          </cell>
          <cell r="H136" t="str">
            <v>Маракулин С.И. Овечкин В.И.</v>
          </cell>
          <cell r="I136" t="str">
            <v>БОЙКО</v>
          </cell>
          <cell r="J136" t="str">
            <v>А</v>
          </cell>
          <cell r="K136" t="str">
            <v>БОЙКО А.</v>
          </cell>
        </row>
        <row r="137">
          <cell r="A137">
            <v>154</v>
          </cell>
          <cell r="B137" t="str">
            <v>54</v>
          </cell>
          <cell r="C137" t="str">
            <v>БУБНОВА Анна</v>
          </cell>
          <cell r="D137">
            <v>35227</v>
          </cell>
          <cell r="E137">
            <v>132</v>
          </cell>
          <cell r="F137" t="str">
            <v>Москва</v>
          </cell>
          <cell r="G137" t="str">
            <v>Москва</v>
          </cell>
          <cell r="H137" t="str">
            <v>Тимофеева Р.А.</v>
          </cell>
          <cell r="I137" t="str">
            <v>БУБНОВА</v>
          </cell>
          <cell r="J137" t="str">
            <v>А</v>
          </cell>
          <cell r="K137" t="str">
            <v>БУБНОВА А.</v>
          </cell>
        </row>
        <row r="138">
          <cell r="A138">
            <v>155</v>
          </cell>
          <cell r="B138" t="str">
            <v>55</v>
          </cell>
          <cell r="C138" t="str">
            <v>ПОТАПОВА Алина</v>
          </cell>
          <cell r="D138">
            <v>35811</v>
          </cell>
          <cell r="E138">
            <v>129</v>
          </cell>
          <cell r="F138" t="str">
            <v>Калуга</v>
          </cell>
          <cell r="G138" t="str">
            <v>Калужская область</v>
          </cell>
          <cell r="H138" t="str">
            <v>Гавдель Л.А.</v>
          </cell>
          <cell r="I138" t="str">
            <v>ПОТАПОВА</v>
          </cell>
          <cell r="J138" t="str">
            <v>А</v>
          </cell>
          <cell r="K138" t="str">
            <v>ПОТАПОВА А.</v>
          </cell>
        </row>
        <row r="139">
          <cell r="A139">
            <v>156</v>
          </cell>
          <cell r="B139" t="str">
            <v>56</v>
          </cell>
          <cell r="C139" t="str">
            <v>КОКОРИНОВА Валентина</v>
          </cell>
          <cell r="D139">
            <v>35301</v>
          </cell>
          <cell r="E139">
            <v>126</v>
          </cell>
          <cell r="F139" t="str">
            <v>Ядрин</v>
          </cell>
          <cell r="G139" t="str">
            <v>Чувашская Республика</v>
          </cell>
          <cell r="H139" t="str">
            <v>Щепетов В.Н., Щепетова Т.В.</v>
          </cell>
          <cell r="I139" t="str">
            <v>КОКОРИНОВА</v>
          </cell>
          <cell r="J139" t="str">
            <v>В</v>
          </cell>
          <cell r="K139" t="str">
            <v>КОКОРИНОВА В.</v>
          </cell>
        </row>
        <row r="140">
          <cell r="A140">
            <v>157</v>
          </cell>
          <cell r="B140" t="str">
            <v>57</v>
          </cell>
          <cell r="C140" t="str">
            <v>ВАСИЛЬЕВА Мария</v>
          </cell>
          <cell r="D140">
            <v>35431</v>
          </cell>
          <cell r="E140">
            <v>107</v>
          </cell>
          <cell r="F140" t="str">
            <v>Чебоксары</v>
          </cell>
          <cell r="G140" t="str">
            <v>Чувашская Республика</v>
          </cell>
          <cell r="H140" t="str">
            <v>Андреев Р.К. Ананьев Д.К.</v>
          </cell>
          <cell r="I140" t="str">
            <v>ВАСИЛЬЕВА</v>
          </cell>
          <cell r="J140" t="str">
            <v>М</v>
          </cell>
          <cell r="K140" t="str">
            <v>ВАСИЛЬЕВА М.</v>
          </cell>
        </row>
        <row r="141">
          <cell r="A141">
            <v>158</v>
          </cell>
          <cell r="B141" t="str">
            <v>58</v>
          </cell>
          <cell r="C141" t="str">
            <v>АЛЕКСЕЕВА Ксения</v>
          </cell>
          <cell r="D141">
            <v>35456</v>
          </cell>
          <cell r="E141">
            <v>84</v>
          </cell>
          <cell r="F141" t="str">
            <v>Чебоксары</v>
          </cell>
          <cell r="G141" t="str">
            <v>Чувашская Республика</v>
          </cell>
          <cell r="H141" t="str">
            <v>Алексеев А.М. Петрушкова Н.В.</v>
          </cell>
          <cell r="I141" t="str">
            <v>АЛЕКСЕЕВА</v>
          </cell>
          <cell r="J141" t="str">
            <v>Кс</v>
          </cell>
          <cell r="K141" t="str">
            <v>АЛЕКСЕЕВА К.</v>
          </cell>
        </row>
        <row r="142">
          <cell r="A142">
            <v>159</v>
          </cell>
          <cell r="B142" t="str">
            <v>59</v>
          </cell>
          <cell r="C142" t="str">
            <v>ВОДКИНА Елена</v>
          </cell>
          <cell r="D142">
            <v>35749</v>
          </cell>
          <cell r="E142">
            <v>77</v>
          </cell>
          <cell r="F142" t="str">
            <v>Чебоксары  </v>
          </cell>
          <cell r="G142" t="str">
            <v>Чувашская Республика</v>
          </cell>
          <cell r="H142" t="str">
            <v>Алексеев А.М. Петрушкова Н.В.</v>
          </cell>
          <cell r="I142" t="str">
            <v>ВОДКИНА</v>
          </cell>
          <cell r="J142" t="str">
            <v>Е</v>
          </cell>
          <cell r="K142" t="str">
            <v>ВОДКИНА Е.</v>
          </cell>
        </row>
        <row r="143">
          <cell r="A143">
            <v>160</v>
          </cell>
          <cell r="B143" t="str">
            <v>60</v>
          </cell>
          <cell r="C143" t="str">
            <v>ЮРЬЕВА Марина</v>
          </cell>
          <cell r="D143">
            <v>35507</v>
          </cell>
          <cell r="E143">
            <v>68</v>
          </cell>
          <cell r="F143" t="str">
            <v>Новочебоксарск</v>
          </cell>
          <cell r="G143" t="str">
            <v>Чувашская Республика</v>
          </cell>
          <cell r="H143" t="str">
            <v>Степанова Е.Е.</v>
          </cell>
          <cell r="I143" t="str">
            <v>ЮРЬЕВА</v>
          </cell>
          <cell r="J143" t="str">
            <v>М</v>
          </cell>
          <cell r="K143" t="str">
            <v>ЮРЬЕВА М.</v>
          </cell>
        </row>
        <row r="144">
          <cell r="A144">
            <v>161</v>
          </cell>
          <cell r="B144" t="str">
            <v>61</v>
          </cell>
          <cell r="C144" t="str">
            <v>СМИРНОВА Наталья</v>
          </cell>
          <cell r="D144">
            <v>35469</v>
          </cell>
          <cell r="E144">
            <v>60</v>
          </cell>
          <cell r="F144" t="str">
            <v>Новочебоксарск</v>
          </cell>
          <cell r="G144" t="str">
            <v>Чувашская Республика</v>
          </cell>
          <cell r="H144" t="str">
            <v>Степанова Е.Е.</v>
          </cell>
          <cell r="I144" t="str">
            <v>СМИРНОВА</v>
          </cell>
          <cell r="J144" t="str">
            <v>Н</v>
          </cell>
          <cell r="K144" t="str">
            <v>СМИРНОВА Н.</v>
          </cell>
        </row>
        <row r="145">
          <cell r="A145">
            <v>162</v>
          </cell>
          <cell r="B145" t="str">
            <v>62</v>
          </cell>
          <cell r="C145" t="str">
            <v>ЛЫСЕНКО Юлия</v>
          </cell>
          <cell r="D145">
            <v>35552</v>
          </cell>
          <cell r="E145">
            <v>0</v>
          </cell>
          <cell r="F145" t="str">
            <v>Североонежск</v>
          </cell>
          <cell r="G145" t="str">
            <v>Архангельская область</v>
          </cell>
          <cell r="H145" t="str">
            <v>Щукина Е.Е.</v>
          </cell>
          <cell r="I145" t="str">
            <v>ЛЫСЕНКО</v>
          </cell>
          <cell r="J145" t="str">
            <v>Ю</v>
          </cell>
          <cell r="K145" t="str">
            <v>ЛЫСЕНКО Ю.</v>
          </cell>
        </row>
        <row r="146">
          <cell r="A146">
            <v>163</v>
          </cell>
          <cell r="B146" t="str">
            <v>63</v>
          </cell>
          <cell r="C146" t="str">
            <v>ЗАКОТА Инна</v>
          </cell>
          <cell r="D146">
            <v>35259</v>
          </cell>
          <cell r="E146">
            <v>192</v>
          </cell>
          <cell r="F146" t="str">
            <v>Светлоград</v>
          </cell>
          <cell r="G146" t="str">
            <v>Ставропольский край</v>
          </cell>
          <cell r="H146" t="str">
            <v>Таранова Н.Б.</v>
          </cell>
          <cell r="I146" t="str">
            <v>ЗАКОТА</v>
          </cell>
          <cell r="J146" t="str">
            <v>И</v>
          </cell>
          <cell r="K146" t="str">
            <v>ЗАКОТА И.</v>
          </cell>
        </row>
        <row r="147">
          <cell r="A147">
            <v>164</v>
          </cell>
          <cell r="B147" t="str">
            <v>64</v>
          </cell>
          <cell r="C147" t="str">
            <v>МАЛОВА Юлия</v>
          </cell>
          <cell r="D147">
            <v>35472</v>
          </cell>
          <cell r="E147">
            <v>0</v>
          </cell>
          <cell r="F147" t="str">
            <v>Чебоксары</v>
          </cell>
          <cell r="G147" t="str">
            <v>Чувашская Республика</v>
          </cell>
          <cell r="H147" t="str">
            <v>Власов В.В. Малова Г.Е.</v>
          </cell>
          <cell r="I147" t="str">
            <v>МАЛОВА</v>
          </cell>
          <cell r="J147" t="str">
            <v>Ю</v>
          </cell>
          <cell r="K147" t="str">
            <v>МАЛОВА Ю.</v>
          </cell>
        </row>
        <row r="150">
          <cell r="C150" t="str">
            <v>Главный судья</v>
          </cell>
          <cell r="H150" t="str">
            <v>Малова Г.Е.</v>
          </cell>
        </row>
        <row r="152">
          <cell r="C152" t="str">
            <v>Главный секретарь</v>
          </cell>
          <cell r="H152" t="str">
            <v>Александров А.В.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писок уч-ов"/>
      <sheetName val="16 х 4"/>
      <sheetName val="32 х 4"/>
      <sheetName val="8 х 5"/>
      <sheetName val="8 х 4"/>
      <sheetName val="1 х 12"/>
      <sheetName val="2 х 8"/>
      <sheetName val="юн_1-16"/>
      <sheetName val="юн_17-32"/>
      <sheetName val="юн_33-48"/>
      <sheetName val="юн_49-56"/>
      <sheetName val="юн_33-64"/>
      <sheetName val="R-Муж"/>
      <sheetName val="R-Жен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уч-ов"/>
      <sheetName val="Юноши-группы"/>
      <sheetName val="Девушки-группы"/>
      <sheetName val="Протокол гр."/>
      <sheetName val="Бегунок гр"/>
      <sheetName val="Места в группах"/>
      <sheetName val="1_Финал-юн"/>
      <sheetName val="1_Финал-дев"/>
      <sheetName val="Протокол финал"/>
      <sheetName val="Бегунок финал"/>
      <sheetName val="2_Финал-юн"/>
      <sheetName val="2_Финал-дев"/>
      <sheetName val="Бегунок 2 финал"/>
      <sheetName val="Финалы"/>
      <sheetName val="Финальные результаты"/>
      <sheetName val="R-юн"/>
      <sheetName val="R-дев"/>
      <sheetName val="НАГРАЖДЕНИЕ"/>
      <sheetName val="R-муж"/>
      <sheetName val="R-жен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ит.л."/>
      <sheetName val="R_муж"/>
      <sheetName val="R_жен"/>
      <sheetName val="Список _печать_"/>
      <sheetName val="Список"/>
      <sheetName val="Подгр на 4"/>
      <sheetName val="Бегунок4"/>
      <sheetName val="Подгр на 5 "/>
      <sheetName val="Подгр на 6 "/>
      <sheetName val="Подгр на 7"/>
      <sheetName val="Подгр на 8"/>
      <sheetName val="рез.подг."/>
      <sheetName val="8-2"/>
      <sheetName val="8 ол"/>
      <sheetName val="12-2"/>
      <sheetName val="12 ол"/>
      <sheetName val="16-2"/>
      <sheetName val="16 ол"/>
      <sheetName val="24-2 1,3 листы"/>
      <sheetName val="24-2 2 лист"/>
      <sheetName val="24 ол"/>
      <sheetName val="24 ол (2)"/>
      <sheetName val="32-2  1,3 листы"/>
      <sheetName val="32-2  2 лист"/>
      <sheetName val="32 ол"/>
      <sheetName val="48 ол А"/>
      <sheetName val="48 ол Б"/>
      <sheetName val="Лист3"/>
      <sheetName val="пары на 16"/>
      <sheetName val="пары на 24"/>
      <sheetName val="пары на 32"/>
      <sheetName val="пары  на 48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view="pageBreakPreview" zoomScale="60" zoomScaleNormal="60" zoomScalePageLayoutView="0" workbookViewId="0" topLeftCell="A1">
      <selection activeCell="E10" sqref="E10"/>
    </sheetView>
  </sheetViews>
  <sheetFormatPr defaultColWidth="9.33203125" defaultRowHeight="12.75"/>
  <cols>
    <col min="1" max="1" width="33.33203125" style="269" customWidth="1"/>
    <col min="2" max="2" width="64.83203125" style="269" customWidth="1"/>
    <col min="3" max="16384" width="9.33203125" style="269" customWidth="1"/>
  </cols>
  <sheetData>
    <row r="1" ht="70.5" customHeight="1">
      <c r="A1" s="587" t="s">
        <v>195</v>
      </c>
    </row>
    <row r="2" spans="1:2" ht="61.5" customHeight="1">
      <c r="A2" s="805" t="str">
        <f>'Список уч-ов'!X4</f>
        <v>МУЖЧИНЫ 40-49 лет</v>
      </c>
      <c r="B2" s="805"/>
    </row>
    <row r="3" spans="1:2" ht="94.5" customHeight="1">
      <c r="A3" s="805"/>
      <c r="B3" s="805"/>
    </row>
    <row r="4" spans="1:2" ht="35.25" customHeight="1">
      <c r="A4" s="805"/>
      <c r="B4" s="805"/>
    </row>
    <row r="5" spans="1:2" ht="64.5" customHeight="1">
      <c r="A5" s="805"/>
      <c r="B5" s="805"/>
    </row>
    <row r="6" spans="1:2" ht="12.75">
      <c r="A6" s="805"/>
      <c r="B6" s="805"/>
    </row>
    <row r="7" spans="1:2" ht="28.5" customHeight="1">
      <c r="A7" s="805"/>
      <c r="B7" s="805"/>
    </row>
    <row r="8" spans="1:2" ht="28.5" customHeight="1">
      <c r="A8" s="805"/>
      <c r="B8" s="805"/>
    </row>
    <row r="9" spans="1:2" ht="28.5" customHeight="1">
      <c r="A9" s="805"/>
      <c r="B9" s="805"/>
    </row>
    <row r="10" spans="1:2" ht="28.5" customHeight="1">
      <c r="A10" s="805"/>
      <c r="B10" s="805"/>
    </row>
  </sheetData>
  <sheetProtection/>
  <mergeCells count="1">
    <mergeCell ref="A2:B10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8"/>
  </sheetPr>
  <dimension ref="A1:AM74"/>
  <sheetViews>
    <sheetView showZeros="0" tabSelected="1" view="pageBreakPreview" zoomScale="115" zoomScaleSheetLayoutView="115" zoomScalePageLayoutView="0" workbookViewId="0" topLeftCell="O39">
      <selection activeCell="U43" sqref="U43:AG47"/>
    </sheetView>
  </sheetViews>
  <sheetFormatPr defaultColWidth="9.33203125" defaultRowHeight="12.75" outlineLevelCol="1"/>
  <cols>
    <col min="1" max="1" width="3.83203125" style="308" customWidth="1"/>
    <col min="2" max="2" width="5.5" style="308" hidden="1" customWidth="1" outlineLevel="1"/>
    <col min="3" max="3" width="18.66015625" style="308" customWidth="1" collapsed="1"/>
    <col min="4" max="4" width="5.83203125" style="309" customWidth="1"/>
    <col min="5" max="5" width="3.5" style="308" hidden="1" customWidth="1" outlineLevel="1"/>
    <col min="6" max="6" width="14.83203125" style="308" customWidth="1" collapsed="1"/>
    <col min="7" max="7" width="3.83203125" style="308" customWidth="1"/>
    <col min="8" max="8" width="3" style="308" hidden="1" customWidth="1" outlineLevel="1"/>
    <col min="9" max="9" width="14.83203125" style="308" customWidth="1" collapsed="1"/>
    <col min="10" max="10" width="3.83203125" style="308" customWidth="1"/>
    <col min="11" max="11" width="2.83203125" style="308" hidden="1" customWidth="1" outlineLevel="1"/>
    <col min="12" max="12" width="14.83203125" style="308" customWidth="1" collapsed="1"/>
    <col min="13" max="13" width="3.83203125" style="308" customWidth="1"/>
    <col min="14" max="14" width="2.83203125" style="308" hidden="1" customWidth="1" outlineLevel="1"/>
    <col min="15" max="15" width="14.83203125" style="308" customWidth="1" collapsed="1"/>
    <col min="16" max="16" width="3.83203125" style="308" customWidth="1"/>
    <col min="17" max="17" width="2.83203125" style="308" hidden="1" customWidth="1" outlineLevel="1"/>
    <col min="18" max="18" width="20.83203125" style="308" customWidth="1" collapsed="1"/>
    <col min="19" max="19" width="3.83203125" style="289" customWidth="1"/>
    <col min="20" max="20" width="3.33203125" style="294" hidden="1" customWidth="1" outlineLevel="1"/>
    <col min="21" max="21" width="13.16015625" style="289" customWidth="1" collapsed="1"/>
    <col min="22" max="22" width="3.83203125" style="289" customWidth="1"/>
    <col min="23" max="23" width="3.66015625" style="294" hidden="1" customWidth="1" outlineLevel="1"/>
    <col min="24" max="24" width="13.16015625" style="289" customWidth="1" collapsed="1"/>
    <col min="25" max="25" width="3.83203125" style="294" customWidth="1"/>
    <col min="26" max="26" width="4.16015625" style="294" hidden="1" customWidth="1" outlineLevel="1"/>
    <col min="27" max="27" width="13.16015625" style="289" customWidth="1" collapsed="1"/>
    <col min="28" max="28" width="3.83203125" style="289" customWidth="1"/>
    <col min="29" max="29" width="3.66015625" style="294" hidden="1" customWidth="1" outlineLevel="1"/>
    <col min="30" max="30" width="13.16015625" style="289" customWidth="1" collapsed="1"/>
    <col min="31" max="31" width="3.83203125" style="289" customWidth="1"/>
    <col min="32" max="32" width="3.83203125" style="294" hidden="1" customWidth="1" outlineLevel="1"/>
    <col min="33" max="33" width="13.16015625" style="289" customWidth="1" collapsed="1"/>
    <col min="34" max="34" width="3.83203125" style="289" customWidth="1"/>
    <col min="35" max="35" width="3.66015625" style="294" hidden="1" customWidth="1" outlineLevel="1"/>
    <col min="36" max="36" width="13.16015625" style="289" customWidth="1" collapsed="1"/>
    <col min="37" max="37" width="3.83203125" style="404" customWidth="1"/>
    <col min="38" max="38" width="4.16015625" style="294" hidden="1" customWidth="1" outlineLevel="1"/>
    <col min="39" max="39" width="20" style="289" customWidth="1" collapsed="1"/>
    <col min="40" max="16384" width="9.33203125" style="289" customWidth="1"/>
  </cols>
  <sheetData>
    <row r="1" spans="1:39" s="287" customFormat="1" ht="18.75">
      <c r="A1" s="891" t="str">
        <f>'Список уч-ов'!A1:H1</f>
        <v>ЧЕМПИОНАТ РОССИИ ПО НАСТОЛЬНОМУ ТЕННИСУ СРЕДИ ВЕТЕРАНОВ</v>
      </c>
      <c r="B1" s="891"/>
      <c r="C1" s="891"/>
      <c r="D1" s="891"/>
      <c r="E1" s="891"/>
      <c r="F1" s="891"/>
      <c r="G1" s="891"/>
      <c r="H1" s="891"/>
      <c r="I1" s="891"/>
      <c r="J1" s="891"/>
      <c r="K1" s="891"/>
      <c r="L1" s="891"/>
      <c r="M1" s="891"/>
      <c r="N1" s="891"/>
      <c r="O1" s="891"/>
      <c r="P1" s="891"/>
      <c r="Q1" s="891"/>
      <c r="R1" s="891"/>
      <c r="S1" s="901" t="str">
        <f>A1</f>
        <v>ЧЕМПИОНАТ РОССИИ ПО НАСТОЛЬНОМУ ТЕННИСУ СРЕДИ ВЕТЕРАНОВ</v>
      </c>
      <c r="T1" s="901"/>
      <c r="U1" s="902"/>
      <c r="V1" s="902"/>
      <c r="W1" s="902"/>
      <c r="X1" s="902"/>
      <c r="Y1" s="902"/>
      <c r="Z1" s="902"/>
      <c r="AA1" s="902"/>
      <c r="AB1" s="902"/>
      <c r="AC1" s="902"/>
      <c r="AD1" s="902"/>
      <c r="AE1" s="902"/>
      <c r="AF1" s="902"/>
      <c r="AG1" s="902"/>
      <c r="AH1" s="902"/>
      <c r="AI1" s="902"/>
      <c r="AJ1" s="902"/>
      <c r="AK1" s="902"/>
      <c r="AL1" s="902"/>
      <c r="AM1" s="902"/>
    </row>
    <row r="2" spans="1:39" ht="16.5" thickBot="1">
      <c r="A2" s="892" t="str">
        <f>'Список уч-ов'!A2:H2</f>
        <v>23-26 февраля 2017 года, г. Йошкар-Ола</v>
      </c>
      <c r="B2" s="892"/>
      <c r="C2" s="892"/>
      <c r="D2" s="892"/>
      <c r="E2" s="892"/>
      <c r="F2" s="892"/>
      <c r="G2" s="892"/>
      <c r="H2" s="892"/>
      <c r="I2" s="892"/>
      <c r="J2" s="892"/>
      <c r="K2" s="892"/>
      <c r="L2" s="892"/>
      <c r="M2" s="892"/>
      <c r="N2" s="892"/>
      <c r="O2" s="892"/>
      <c r="P2" s="892"/>
      <c r="Q2" s="892"/>
      <c r="R2" s="892"/>
      <c r="S2" s="903" t="str">
        <f>A2</f>
        <v>23-26 февраля 2017 года, г. Йошкар-Ола</v>
      </c>
      <c r="T2" s="903"/>
      <c r="U2" s="903"/>
      <c r="V2" s="903"/>
      <c r="W2" s="903"/>
      <c r="X2" s="903"/>
      <c r="Y2" s="903"/>
      <c r="Z2" s="903"/>
      <c r="AA2" s="903"/>
      <c r="AB2" s="903"/>
      <c r="AC2" s="903"/>
      <c r="AD2" s="903"/>
      <c r="AE2" s="903"/>
      <c r="AF2" s="903"/>
      <c r="AG2" s="903"/>
      <c r="AH2" s="903"/>
      <c r="AI2" s="903"/>
      <c r="AJ2" s="903"/>
      <c r="AK2" s="903"/>
      <c r="AL2" s="903"/>
      <c r="AM2" s="288"/>
    </row>
    <row r="3" spans="1:39" ht="15.75">
      <c r="A3" s="893" t="str">
        <f>'Список уч-ов'!B4</f>
        <v>ВОЗРАСТНАЯ КАТЕГОРИЯ: МУЖЧИНЫ 40-49 лет</v>
      </c>
      <c r="B3" s="893"/>
      <c r="C3" s="893"/>
      <c r="D3" s="893"/>
      <c r="E3" s="893"/>
      <c r="F3" s="893"/>
      <c r="G3" s="893"/>
      <c r="H3" s="893"/>
      <c r="I3" s="893"/>
      <c r="J3" s="893"/>
      <c r="K3" s="893"/>
      <c r="L3" s="290"/>
      <c r="M3" s="290"/>
      <c r="N3" s="290"/>
      <c r="O3" s="291"/>
      <c r="P3" s="290"/>
      <c r="Q3" s="290"/>
      <c r="R3" s="292" t="s">
        <v>156</v>
      </c>
      <c r="S3" s="893" t="str">
        <f>A3</f>
        <v>ВОЗРАСТНАЯ КАТЕГОРИЯ: МУЖЧИНЫ 40-49 лет</v>
      </c>
      <c r="T3" s="893"/>
      <c r="U3" s="893"/>
      <c r="V3" s="893"/>
      <c r="W3" s="893"/>
      <c r="X3" s="893"/>
      <c r="Y3" s="893"/>
      <c r="Z3" s="893"/>
      <c r="AA3" s="893"/>
      <c r="AB3" s="893"/>
      <c r="AC3" s="893"/>
      <c r="AD3" s="248"/>
      <c r="AE3" s="290"/>
      <c r="AF3" s="290"/>
      <c r="AG3" s="248"/>
      <c r="AH3" s="290"/>
      <c r="AI3" s="290"/>
      <c r="AJ3" s="248"/>
      <c r="AK3" s="290"/>
      <c r="AL3" s="290"/>
      <c r="AM3" s="293" t="s">
        <v>157</v>
      </c>
    </row>
    <row r="4" spans="1:39" ht="11.25" customHeight="1">
      <c r="A4" s="894" t="s">
        <v>155</v>
      </c>
      <c r="B4" s="894"/>
      <c r="C4" s="894"/>
      <c r="D4" s="894"/>
      <c r="E4" s="894"/>
      <c r="F4" s="894"/>
      <c r="G4" s="894"/>
      <c r="H4" s="894"/>
      <c r="I4" s="894"/>
      <c r="J4" s="894"/>
      <c r="K4" s="894"/>
      <c r="L4" s="894"/>
      <c r="M4" s="894"/>
      <c r="N4" s="894"/>
      <c r="O4" s="894"/>
      <c r="P4" s="894"/>
      <c r="Q4" s="894"/>
      <c r="R4" s="894"/>
      <c r="S4" s="894" t="s">
        <v>155</v>
      </c>
      <c r="T4" s="894"/>
      <c r="U4" s="894"/>
      <c r="V4" s="894"/>
      <c r="W4" s="894"/>
      <c r="X4" s="894"/>
      <c r="Y4" s="894"/>
      <c r="Z4" s="894"/>
      <c r="AA4" s="894"/>
      <c r="AB4" s="894"/>
      <c r="AC4" s="894"/>
      <c r="AD4" s="894"/>
      <c r="AE4" s="894"/>
      <c r="AF4" s="894"/>
      <c r="AG4" s="894"/>
      <c r="AH4" s="894"/>
      <c r="AI4" s="894"/>
      <c r="AJ4" s="894"/>
      <c r="AK4" s="894"/>
      <c r="AL4" s="894"/>
      <c r="AM4" s="894"/>
    </row>
    <row r="5" spans="6:39" ht="11.25" customHeight="1">
      <c r="F5" s="248"/>
      <c r="I5" s="248"/>
      <c r="L5" s="248"/>
      <c r="O5" s="248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3"/>
      <c r="AL5" s="433"/>
      <c r="AM5" s="433"/>
    </row>
    <row r="6" spans="1:39" ht="12.75" customHeight="1">
      <c r="A6" s="316">
        <v>1</v>
      </c>
      <c r="B6" s="251">
        <v>48</v>
      </c>
      <c r="C6" s="317" t="str">
        <f>IF(B6="",B6,VLOOKUP(B6,'Список уч-ов (алф)'!$A:$M,3,FALSE))</f>
        <v>СОРБАЛО Владислав</v>
      </c>
      <c r="D6" s="318" t="str">
        <f>IF(B6="",B6,VLOOKUP(B6,'Список уч-ов (алф)'!$A:$K,7,FALSE))</f>
        <v>Евпатория</v>
      </c>
      <c r="E6" s="319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1"/>
      <c r="Q6" s="321"/>
      <c r="R6" s="322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433"/>
      <c r="AE6" s="433"/>
      <c r="AF6" s="433"/>
      <c r="AG6" s="433"/>
      <c r="AH6" s="433"/>
      <c r="AI6" s="433"/>
      <c r="AJ6" s="433"/>
      <c r="AK6" s="433"/>
      <c r="AL6" s="433"/>
      <c r="AM6" s="743"/>
    </row>
    <row r="7" spans="1:39" ht="12.75" customHeight="1">
      <c r="A7" s="331"/>
      <c r="B7" s="252"/>
      <c r="C7" s="305">
        <f>IF(B7="",B7,VLOOKUP(B7,'Список уч-ов (алф)'!$A:$M,3,FALSE))</f>
        <v>0</v>
      </c>
      <c r="D7" s="332">
        <f>IF(B7="",B7,VLOOKUP(B7,'Список уч-ов (алф)'!$A:$K,7,FALSE))</f>
        <v>0</v>
      </c>
      <c r="E7" s="333">
        <v>48</v>
      </c>
      <c r="F7" s="334" t="str">
        <f>IF(E7="",E7,VLOOKUP(E7,'Список уч-ов (алф)'!$A:$M,3,FALSE))</f>
        <v>СОРБАЛО Владислав</v>
      </c>
      <c r="G7" s="335"/>
      <c r="H7" s="335"/>
      <c r="I7" s="320"/>
      <c r="J7" s="320"/>
      <c r="K7" s="320"/>
      <c r="L7" s="320"/>
      <c r="M7" s="320"/>
      <c r="N7" s="320"/>
      <c r="O7" s="320"/>
      <c r="P7" s="320"/>
      <c r="Q7" s="320"/>
      <c r="R7" s="336"/>
      <c r="S7" s="298"/>
      <c r="T7" s="298"/>
      <c r="U7" s="298"/>
      <c r="V7" s="298"/>
      <c r="W7" s="298"/>
      <c r="X7" s="298"/>
      <c r="Y7" s="298"/>
      <c r="Z7" s="298"/>
      <c r="AA7" s="298"/>
      <c r="AB7" s="295" t="s">
        <v>158</v>
      </c>
      <c r="AC7" s="296">
        <f>IF(K29="","",IF(K29=H25,H33,IF(K29=H33,H25)))</f>
        <v>23</v>
      </c>
      <c r="AD7" s="299" t="str">
        <f>IF(AC7="",AC7,VLOOKUP(AC7,'Список уч-ов (алф)'!$A:$M,3,FALSE))</f>
        <v>КИРИЛЛОВ Денис</v>
      </c>
      <c r="AE7" s="298"/>
      <c r="AF7" s="298"/>
      <c r="AG7" s="300"/>
      <c r="AH7" s="295">
        <v>-30</v>
      </c>
      <c r="AI7" s="296">
        <f>IF(N53="","",IF(N53=K45,K61,IF(N53=K61,K45)))</f>
        <v>5</v>
      </c>
      <c r="AJ7" s="299" t="str">
        <f>IF(AI7="",AI7,VLOOKUP(AI7,'Список уч-ов (алф)'!$A:$M,3,FALSE))</f>
        <v>БАГИЯН Степан</v>
      </c>
      <c r="AK7" s="301"/>
      <c r="AL7" s="302"/>
      <c r="AM7" s="303"/>
    </row>
    <row r="8" spans="1:39" ht="12.75" customHeight="1">
      <c r="A8" s="344">
        <v>2</v>
      </c>
      <c r="B8" s="253">
        <v>38</v>
      </c>
      <c r="C8" s="345" t="str">
        <f>IF(B8="",B8,VLOOKUP(B8,'Список уч-ов (алф)'!$A:$M,3,FALSE))</f>
        <v>ПАРИНОВ Владимир</v>
      </c>
      <c r="D8" s="346" t="str">
        <f>IF(B8="",B8,VLOOKUP(B8,'Список уч-ов (алф)'!$A:$K,7,FALSE))</f>
        <v>Самара</v>
      </c>
      <c r="E8" s="347"/>
      <c r="F8" s="348" t="s">
        <v>638</v>
      </c>
      <c r="G8" s="349"/>
      <c r="H8" s="350"/>
      <c r="I8" s="351"/>
      <c r="J8" s="351"/>
      <c r="K8" s="351"/>
      <c r="L8" s="351"/>
      <c r="M8" s="351"/>
      <c r="N8" s="351"/>
      <c r="O8" s="351"/>
      <c r="P8" s="351"/>
      <c r="Q8" s="351"/>
      <c r="R8" s="322"/>
      <c r="S8" s="298"/>
      <c r="T8" s="298"/>
      <c r="U8" s="298"/>
      <c r="V8" s="295">
        <v>-24</v>
      </c>
      <c r="W8" s="296">
        <f>IF(H65="","",IF(H65=E67,E63,IF(H65=E63,E67)))</f>
        <v>26</v>
      </c>
      <c r="X8" s="299" t="str">
        <f>IF(W8="",W8,VLOOKUP(W8,'Список уч-ов (алф)'!$A:$M,3,FALSE))</f>
        <v>КОРОБОВ Павел</v>
      </c>
      <c r="Y8" s="295"/>
      <c r="Z8" s="295"/>
      <c r="AA8" s="298"/>
      <c r="AB8" s="304"/>
      <c r="AC8" s="304"/>
      <c r="AD8" s="310">
        <f>IF(AC8="",AC8,VLOOKUP(AC8,'Список уч-ов (алф)'!$A:$M,3,FALSE))</f>
        <v>0</v>
      </c>
      <c r="AE8" s="311"/>
      <c r="AF8" s="298"/>
      <c r="AG8" s="298"/>
      <c r="AH8" s="304"/>
      <c r="AI8" s="304"/>
      <c r="AJ8" s="310">
        <f>IF(AI8="",AI8,VLOOKUP(AI8,'Список уч-ов (алф)'!$A:$M,3,FALSE))</f>
        <v>0</v>
      </c>
      <c r="AK8" s="312"/>
      <c r="AL8" s="302"/>
      <c r="AM8" s="313" t="s">
        <v>48</v>
      </c>
    </row>
    <row r="9" spans="1:39" ht="12.75" customHeight="1">
      <c r="A9" s="316"/>
      <c r="B9" s="250"/>
      <c r="C9" s="320">
        <f>IF(B9="",B9,VLOOKUP(B9,'Список уч-ов (алф)'!$A:$M,3,FALSE))</f>
        <v>0</v>
      </c>
      <c r="D9" s="357">
        <f>IF(B9="",B9,VLOOKUP(B9,'Список уч-ов (алф)'!$A:$K,7,FALSE))</f>
        <v>0</v>
      </c>
      <c r="E9" s="351"/>
      <c r="F9" s="889">
        <f>IF(E9="",E9,VLOOKUP(E9,'Список уч-ов (алф)'!$A:$M,3,FALSE))</f>
        <v>0</v>
      </c>
      <c r="G9" s="896">
        <v>17</v>
      </c>
      <c r="H9" s="358">
        <v>48</v>
      </c>
      <c r="I9" s="345" t="str">
        <f>IF(H9="",H9,VLOOKUP(H9,'Список уч-ов (алф)'!$A:$M,3,FALSE))</f>
        <v>СОРБАЛО Владислав</v>
      </c>
      <c r="J9" s="335"/>
      <c r="K9" s="335"/>
      <c r="L9" s="351"/>
      <c r="M9" s="351"/>
      <c r="N9" s="351"/>
      <c r="O9" s="351"/>
      <c r="P9" s="351"/>
      <c r="Q9" s="351"/>
      <c r="R9" s="322"/>
      <c r="S9" s="295">
        <v>-1</v>
      </c>
      <c r="T9" s="296">
        <f>IF(E7="","",IF(E7=B8,B6,IF(E7=B6,B8)))</f>
        <v>38</v>
      </c>
      <c r="U9" s="307" t="str">
        <f>IF(T9="",T9,VLOOKUP(T9,'Список уч-ов (алф)'!$A:$M,3,FALSE))</f>
        <v>ПАРИНОВ Владимир</v>
      </c>
      <c r="V9" s="304"/>
      <c r="W9" s="304"/>
      <c r="X9" s="305">
        <f>IF(W9="",W9,VLOOKUP(W9,'Список уч-ов (алф)'!$A:$M,3,FALSE))</f>
        <v>0</v>
      </c>
      <c r="Y9" s="323">
        <v>40</v>
      </c>
      <c r="Z9" s="324">
        <v>26</v>
      </c>
      <c r="AA9" s="299" t="str">
        <f>IF(Z9="",Z9,VLOOKUP(Z9,'Список уч-ов (алф)'!$A:$M,3,FALSE))</f>
        <v>КОРОБОВ Павел</v>
      </c>
      <c r="AB9" s="325"/>
      <c r="AC9" s="325"/>
      <c r="AD9" s="889">
        <f>IF(AC9="",AC9,VLOOKUP(AC9,'Список уч-ов (алф)'!$A:$M,3,FALSE))</f>
        <v>0</v>
      </c>
      <c r="AE9" s="899" t="s">
        <v>78</v>
      </c>
      <c r="AF9" s="306">
        <v>23</v>
      </c>
      <c r="AG9" s="327" t="str">
        <f>IF(AF9="",AF9,VLOOKUP(AF9,'Список уч-ов (алф)'!$A:$M,3,FALSE))</f>
        <v>КИРИЛЛОВ Денис</v>
      </c>
      <c r="AH9" s="325"/>
      <c r="AI9" s="325"/>
      <c r="AJ9" s="328">
        <f>IF(AI9="",AI9,VLOOKUP(AI9,'Список уч-ов (алф)'!$A:$M,3,FALSE))</f>
        <v>0</v>
      </c>
      <c r="AK9" s="329"/>
      <c r="AL9" s="302"/>
      <c r="AM9" s="741"/>
    </row>
    <row r="10" spans="1:39" ht="12.75" customHeight="1">
      <c r="A10" s="316">
        <v>3</v>
      </c>
      <c r="B10" s="251">
        <v>63</v>
      </c>
      <c r="C10" s="334" t="str">
        <f>IF(B10="",B10,VLOOKUP(B10,'Список уч-ов (алф)'!$A:$M,3,FALSE))</f>
        <v>СУРИКОВ Игорь</v>
      </c>
      <c r="D10" s="361" t="str">
        <f>IF(B10="",B10,VLOOKUP(B10,'Список уч-ов (алф)'!$A:$K,7,FALSE))</f>
        <v>Павловский-Посад</v>
      </c>
      <c r="E10" s="319"/>
      <c r="F10" s="889">
        <f>IF(E10="",E10,VLOOKUP(E10,'Список уч-ов (алф)'!$A:$M,3,FALSE))</f>
        <v>0</v>
      </c>
      <c r="G10" s="896"/>
      <c r="H10" s="362"/>
      <c r="I10" s="363" t="s">
        <v>638</v>
      </c>
      <c r="J10" s="349"/>
      <c r="K10" s="350"/>
      <c r="L10" s="351"/>
      <c r="M10" s="351"/>
      <c r="N10" s="351"/>
      <c r="O10" s="351"/>
      <c r="P10" s="351"/>
      <c r="Q10" s="351"/>
      <c r="R10" s="322"/>
      <c r="S10" s="304"/>
      <c r="T10" s="304"/>
      <c r="U10" s="305">
        <f>IF(T10="",T10,VLOOKUP(T10,'Список уч-ов (алф)'!$A:$M,3,FALSE))</f>
        <v>0</v>
      </c>
      <c r="V10" s="337" t="s">
        <v>39</v>
      </c>
      <c r="W10" s="338">
        <v>63</v>
      </c>
      <c r="X10" s="327" t="str">
        <f>IF(W10="",W10,VLOOKUP(W10,'Список уч-ов (алф)'!$A:$M,3,FALSE))</f>
        <v>СУРИКОВ Игорь</v>
      </c>
      <c r="Y10" s="339"/>
      <c r="Z10" s="340"/>
      <c r="AA10" s="304" t="s">
        <v>638</v>
      </c>
      <c r="AB10" s="337"/>
      <c r="AC10" s="325"/>
      <c r="AD10" s="889">
        <f>IF(AC10="",AC10,VLOOKUP(AC10,'Список уч-ов (алф)'!$A:$M,3,FALSE))</f>
        <v>0</v>
      </c>
      <c r="AE10" s="899"/>
      <c r="AF10" s="341"/>
      <c r="AG10" s="295" t="s">
        <v>640</v>
      </c>
      <c r="AH10" s="337"/>
      <c r="AI10" s="325"/>
      <c r="AJ10" s="889">
        <f>IF(AI10="",AI10,VLOOKUP(AI10,'Список уч-ов (алф)'!$A:$M,3,FALSE))</f>
        <v>0</v>
      </c>
      <c r="AK10" s="900">
        <v>58</v>
      </c>
      <c r="AL10" s="342">
        <v>5</v>
      </c>
      <c r="AM10" s="343" t="str">
        <f>IF(AL10="",AL10,VLOOKUP(AL10,'Список уч-ов (алф)'!$A:$M,3,FALSE))</f>
        <v>БАГИЯН Степан</v>
      </c>
    </row>
    <row r="11" spans="1:39" ht="12.75" customHeight="1">
      <c r="A11" s="331"/>
      <c r="B11" s="252"/>
      <c r="C11" s="305">
        <f>IF(B11="",B11,VLOOKUP(B11,'Список уч-ов (алф)'!$A:$M,3,FALSE))</f>
        <v>0</v>
      </c>
      <c r="D11" s="332">
        <f>IF(B11="",B11,VLOOKUP(B11,'Список уч-ов (алф)'!$A:$K,7,FALSE))</f>
        <v>0</v>
      </c>
      <c r="E11" s="333">
        <v>31</v>
      </c>
      <c r="F11" s="345" t="str">
        <f>IF(E11="",E11,VLOOKUP(E11,'Список уч-ов (алф)'!$A:$M,3,FALSE))</f>
        <v>ЛОСКУТОВ Дмитрий</v>
      </c>
      <c r="G11" s="366"/>
      <c r="H11" s="367"/>
      <c r="I11" s="368">
        <f>IF(H11="",H11,VLOOKUP(H11,'Список уч-ов (алф)'!$A:$M,3,FALSE))</f>
        <v>0</v>
      </c>
      <c r="J11" s="369"/>
      <c r="K11" s="368"/>
      <c r="L11" s="351"/>
      <c r="M11" s="351"/>
      <c r="N11" s="351"/>
      <c r="O11" s="351"/>
      <c r="P11" s="351"/>
      <c r="Q11" s="351"/>
      <c r="R11" s="322"/>
      <c r="S11" s="314">
        <v>-2</v>
      </c>
      <c r="T11" s="315">
        <f>IF(E11="","",IF(E11=B10,B12,IF(E11=B12,B10)))</f>
        <v>63</v>
      </c>
      <c r="U11" s="327" t="str">
        <f>IF(T11="",T11,VLOOKUP(T11,'Список уч-ов (алф)'!$A:$M,3,FALSE))</f>
        <v>СУРИКОВ Игорь</v>
      </c>
      <c r="V11" s="352"/>
      <c r="W11" s="295"/>
      <c r="X11" s="297" t="s">
        <v>638</v>
      </c>
      <c r="Y11" s="297"/>
      <c r="Z11" s="297"/>
      <c r="AA11" s="889">
        <f>IF(Z11="",Z11,VLOOKUP(Z11,'Список уч-ов (алф)'!$A:$M,3,FALSE))</f>
        <v>0</v>
      </c>
      <c r="AB11" s="899" t="s">
        <v>74</v>
      </c>
      <c r="AC11" s="338">
        <v>26</v>
      </c>
      <c r="AD11" s="327" t="str">
        <f>IF(AC11="",AC11,VLOOKUP(AC11,'Список уч-ов (алф)'!$A:$M,3,FALSE))</f>
        <v>КОРОБОВ Павел</v>
      </c>
      <c r="AE11" s="353"/>
      <c r="AF11" s="354"/>
      <c r="AG11" s="354">
        <f>IF(AF11="",AF11,VLOOKUP(AF11,'Список уч-ов (алф)'!$A:$M,3,FALSE))</f>
        <v>0</v>
      </c>
      <c r="AH11" s="355"/>
      <c r="AI11" s="325"/>
      <c r="AJ11" s="889">
        <f>IF(AI11="",AI11,VLOOKUP(AI11,'Список уч-ов (алф)'!$A:$M,3,FALSE))</f>
        <v>0</v>
      </c>
      <c r="AK11" s="900"/>
      <c r="AL11" s="302"/>
      <c r="AM11" s="356" t="s">
        <v>638</v>
      </c>
    </row>
    <row r="12" spans="1:39" ht="12.75" customHeight="1">
      <c r="A12" s="344">
        <v>4</v>
      </c>
      <c r="B12" s="253">
        <v>31</v>
      </c>
      <c r="C12" s="345" t="str">
        <f>IF(B12="",B12,VLOOKUP(B12,'Список уч-ов (алф)'!$A:$M,3,FALSE))</f>
        <v>ЛОСКУТОВ Дмитрий</v>
      </c>
      <c r="D12" s="346" t="str">
        <f>IF(B12="",B12,VLOOKUP(B12,'Список уч-ов (алф)'!$A:$K,7,FALSE))</f>
        <v>Дзержинск</v>
      </c>
      <c r="E12" s="347"/>
      <c r="F12" s="351" t="s">
        <v>640</v>
      </c>
      <c r="G12" s="370"/>
      <c r="H12" s="370"/>
      <c r="I12" s="368">
        <f>IF(H12="",H12,VLOOKUP(H12,'Список уч-ов (алф)'!$A:$M,3,FALSE))</f>
        <v>0</v>
      </c>
      <c r="J12" s="369"/>
      <c r="K12" s="368"/>
      <c r="L12" s="351"/>
      <c r="M12" s="351"/>
      <c r="N12" s="351"/>
      <c r="O12" s="351"/>
      <c r="P12" s="351"/>
      <c r="Q12" s="351"/>
      <c r="R12" s="322"/>
      <c r="S12" s="295"/>
      <c r="T12" s="295"/>
      <c r="U12" s="300">
        <f>IF(T12="",T12,VLOOKUP(T12,'Список уч-ов (алф)'!$A:$M,3,FALSE))</f>
        <v>0</v>
      </c>
      <c r="V12" s="295">
        <v>-23</v>
      </c>
      <c r="W12" s="296">
        <f>IF(H57="","",IF(H57=E59,E55,IF(H57=E55,E59)))</f>
        <v>2</v>
      </c>
      <c r="X12" s="299" t="str">
        <f>IF(W12="",W12,VLOOKUP(W12,'Список уч-ов (алф)'!$A:$M,3,FALSE))</f>
        <v>АБАТУРОВ Александр</v>
      </c>
      <c r="Y12" s="295"/>
      <c r="Z12" s="295"/>
      <c r="AA12" s="889">
        <f>IF(Z12="",Z12,VLOOKUP(Z12,'Список уч-ов (алф)'!$A:$M,3,FALSE))</f>
        <v>0</v>
      </c>
      <c r="AB12" s="899"/>
      <c r="AC12" s="295"/>
      <c r="AD12" s="295" t="s">
        <v>638</v>
      </c>
      <c r="AE12" s="354"/>
      <c r="AF12" s="354"/>
      <c r="AG12" s="354">
        <f>IF(AF12="",AF12,VLOOKUP(AF12,'Список уч-ов (алф)'!$A:$M,3,FALSE))</f>
        <v>0</v>
      </c>
      <c r="AH12" s="355"/>
      <c r="AI12" s="325"/>
      <c r="AJ12" s="354">
        <f>IF(AI12="",AI12,VLOOKUP(AI12,'Список уч-ов (алф)'!$A:$M,3,FALSE))</f>
        <v>0</v>
      </c>
      <c r="AK12" s="329"/>
      <c r="AL12" s="302"/>
      <c r="AM12" s="354"/>
    </row>
    <row r="13" spans="1:39" ht="12.75" customHeight="1">
      <c r="A13" s="316"/>
      <c r="B13" s="250"/>
      <c r="C13" s="320">
        <f>IF(B13="",B13,VLOOKUP(B13,'Список уч-ов (алф)'!$A:$M,3,FALSE))</f>
        <v>0</v>
      </c>
      <c r="D13" s="357">
        <f>IF(B13="",B13,VLOOKUP(B13,'Список уч-ов (алф)'!$A:$K,7,FALSE))</f>
        <v>0</v>
      </c>
      <c r="E13" s="351"/>
      <c r="F13" s="351">
        <f>IF(E13="",E13,VLOOKUP(E13,'Список уч-ов (алф)'!$A:$M,3,FALSE))</f>
        <v>0</v>
      </c>
      <c r="G13" s="351"/>
      <c r="H13" s="351"/>
      <c r="I13" s="889">
        <f>IF(H13="",H13,VLOOKUP(H13,'Список уч-ов (алф)'!$A:$M,3,FALSE))</f>
        <v>0</v>
      </c>
      <c r="J13" s="896">
        <v>25</v>
      </c>
      <c r="K13" s="358">
        <v>48</v>
      </c>
      <c r="L13" s="334" t="str">
        <f>IF(K13="",K13,VLOOKUP(K13,'Список уч-ов (алф)'!$A:$M,3,FALSE))</f>
        <v>СОРБАЛО Владислав</v>
      </c>
      <c r="M13" s="335"/>
      <c r="N13" s="335"/>
      <c r="O13" s="351"/>
      <c r="P13" s="351"/>
      <c r="Q13" s="351"/>
      <c r="R13" s="351"/>
      <c r="S13" s="295">
        <v>-3</v>
      </c>
      <c r="T13" s="296">
        <f>IF(E15="","",IF(E15=B16,B14,IF(E15=B14,B16)))</f>
        <v>55</v>
      </c>
      <c r="U13" s="299" t="str">
        <f>IF(T13="",T13,VLOOKUP(T13,'Список уч-ов (алф)'!$A:$M,3,FALSE))</f>
        <v>ХУСНУТДИНОВ Рафаэль</v>
      </c>
      <c r="V13" s="304"/>
      <c r="W13" s="304"/>
      <c r="X13" s="305">
        <f>IF(W13="",W13,VLOOKUP(W13,'Список уч-ов (алф)'!$A:$M,3,FALSE))</f>
        <v>0</v>
      </c>
      <c r="Y13" s="323">
        <v>41</v>
      </c>
      <c r="Z13" s="364">
        <v>58</v>
      </c>
      <c r="AA13" s="327" t="str">
        <f>IF(Z13="",Z13,VLOOKUP(Z13,'Список уч-ов (алф)'!$A:$M,3,FALSE))</f>
        <v>ЧЁРНЫЙ Олег</v>
      </c>
      <c r="AB13" s="352"/>
      <c r="AC13" s="295"/>
      <c r="AD13" s="300">
        <f>IF(AC13="",AC13,VLOOKUP(AC13,'Список уч-ов (алф)'!$A:$M,3,FALSE))</f>
        <v>0</v>
      </c>
      <c r="AE13" s="354"/>
      <c r="AF13" s="354"/>
      <c r="AG13" s="889">
        <f>IF(AF13="",AF13,VLOOKUP(AF13,'Список уч-ов (алф)'!$A:$M,3,FALSE))</f>
        <v>0</v>
      </c>
      <c r="AH13" s="899" t="s">
        <v>82</v>
      </c>
      <c r="AI13" s="338">
        <v>23</v>
      </c>
      <c r="AJ13" s="327" t="str">
        <f>IF(AI13="",AI13,VLOOKUP(AI13,'Список уч-ов (алф)'!$A:$M,3,FALSE))</f>
        <v>КИРИЛЛОВ Денис</v>
      </c>
      <c r="AK13" s="365"/>
      <c r="AL13" s="302"/>
      <c r="AM13" s="354"/>
    </row>
    <row r="14" spans="1:39" ht="12.75" customHeight="1">
      <c r="A14" s="316">
        <v>5</v>
      </c>
      <c r="B14" s="251">
        <v>54</v>
      </c>
      <c r="C14" s="334" t="str">
        <f>IF(B14="",B14,VLOOKUP(B14,'Список уч-ов (алф)'!$A:$M,3,FALSE))</f>
        <v>ТЮЛЕНЕВ Евгений</v>
      </c>
      <c r="D14" s="361" t="str">
        <f>IF(B14="",B14,VLOOKUP(B14,'Список уч-ов (алф)'!$A:$K,7,FALSE))</f>
        <v>Тольятти</v>
      </c>
      <c r="E14" s="319"/>
      <c r="F14" s="351">
        <f>IF(E14="",E14,VLOOKUP(E14,'Список уч-ов (алф)'!$A:$M,3,FALSE))</f>
        <v>0</v>
      </c>
      <c r="G14" s="351"/>
      <c r="H14" s="351"/>
      <c r="I14" s="889">
        <f>IF(H14="",H14,VLOOKUP(H14,'Список уч-ов (алф)'!$A:$M,3,FALSE))</f>
        <v>0</v>
      </c>
      <c r="J14" s="896"/>
      <c r="K14" s="362"/>
      <c r="L14" s="348" t="s">
        <v>638</v>
      </c>
      <c r="M14" s="349"/>
      <c r="N14" s="350"/>
      <c r="O14" s="351"/>
      <c r="P14" s="351"/>
      <c r="Q14" s="351"/>
      <c r="R14" s="322"/>
      <c r="S14" s="304"/>
      <c r="T14" s="304"/>
      <c r="U14" s="305">
        <f>IF(T14="",T14,VLOOKUP(T14,'Список уч-ов (алф)'!$A:$M,3,FALSE))</f>
        <v>0</v>
      </c>
      <c r="V14" s="337" t="s">
        <v>40</v>
      </c>
      <c r="W14" s="338">
        <v>58</v>
      </c>
      <c r="X14" s="327" t="str">
        <f>IF(W14="",W14,VLOOKUP(W14,'Список уч-ов (алф)'!$A:$M,3,FALSE))</f>
        <v>ЧЁРНЫЙ Олег</v>
      </c>
      <c r="Y14" s="339"/>
      <c r="Z14" s="330"/>
      <c r="AA14" s="295" t="s">
        <v>638</v>
      </c>
      <c r="AB14" s="295"/>
      <c r="AC14" s="295"/>
      <c r="AD14" s="300">
        <f>IF(AC14="",AC14,VLOOKUP(AC14,'Список уч-ов (алф)'!$A:$M,3,FALSE))</f>
        <v>0</v>
      </c>
      <c r="AE14" s="354"/>
      <c r="AF14" s="354"/>
      <c r="AG14" s="889">
        <f>IF(AF14="",AF14,VLOOKUP(AF14,'Список уч-ов (алф)'!$A:$M,3,FALSE))</f>
        <v>0</v>
      </c>
      <c r="AH14" s="899"/>
      <c r="AI14" s="295"/>
      <c r="AJ14" s="295" t="s">
        <v>638</v>
      </c>
      <c r="AK14" s="301"/>
      <c r="AL14" s="302"/>
      <c r="AM14" s="354"/>
    </row>
    <row r="15" spans="1:39" ht="12.75" customHeight="1">
      <c r="A15" s="331"/>
      <c r="B15" s="252"/>
      <c r="C15" s="305">
        <f>IF(B15="",B15,VLOOKUP(B15,'Список уч-ов (алф)'!$A:$M,3,FALSE))</f>
        <v>0</v>
      </c>
      <c r="D15" s="332">
        <f>IF(B15="",B15,VLOOKUP(B15,'Список уч-ов (алф)'!$A:$K,7,FALSE))</f>
        <v>0</v>
      </c>
      <c r="E15" s="333">
        <v>54</v>
      </c>
      <c r="F15" s="334" t="str">
        <f>IF(E15="",E15,VLOOKUP(E15,'Список уч-ов (алф)'!$A:$M,3,FALSE))</f>
        <v>ТЮЛЕНЕВ Евгений</v>
      </c>
      <c r="G15" s="335"/>
      <c r="H15" s="335"/>
      <c r="I15" s="368">
        <f>IF(H15="",H15,VLOOKUP(H15,'Список уч-ов (алф)'!$A:$M,3,FALSE))</f>
        <v>0</v>
      </c>
      <c r="J15" s="369"/>
      <c r="K15" s="368"/>
      <c r="L15" s="368">
        <f>IF(K15="",K15,VLOOKUP(K15,'Список уч-ов (алф)'!$A:$M,3,FALSE))</f>
        <v>0</v>
      </c>
      <c r="M15" s="369"/>
      <c r="N15" s="368"/>
      <c r="O15" s="351"/>
      <c r="P15" s="351"/>
      <c r="Q15" s="351"/>
      <c r="R15" s="322"/>
      <c r="S15" s="314">
        <v>-4</v>
      </c>
      <c r="T15" s="315">
        <f>IF(E19="","",IF(E19=B20,B18,IF(E19=B18,B20)))</f>
        <v>58</v>
      </c>
      <c r="U15" s="327" t="str">
        <f>IF(T15="",T15,VLOOKUP(T15,'Список уч-ов (алф)'!$A:$M,3,FALSE))</f>
        <v>ЧЁРНЫЙ Олег</v>
      </c>
      <c r="V15" s="352"/>
      <c r="W15" s="295"/>
      <c r="X15" s="295" t="s">
        <v>638</v>
      </c>
      <c r="Y15" s="297"/>
      <c r="Z15" s="297"/>
      <c r="AA15" s="300">
        <f>IF(Z15="",Z15,VLOOKUP(Z15,'Список уч-ов (алф)'!$A:$M,3,FALSE))</f>
        <v>0</v>
      </c>
      <c r="AB15" s="295" t="s">
        <v>159</v>
      </c>
      <c r="AC15" s="296">
        <f>IF(K13="","",IF(K13=H9,H17,IF(K13=H17,H9)))</f>
        <v>3</v>
      </c>
      <c r="AD15" s="299" t="str">
        <f>IF(AC15="",AC15,VLOOKUP(AC15,'Список уч-ов (алф)'!$A:$M,3,FALSE))</f>
        <v>АБРАМОВ Евгений</v>
      </c>
      <c r="AE15" s="354"/>
      <c r="AF15" s="354"/>
      <c r="AG15" s="354">
        <f>IF(AF15="",AF15,VLOOKUP(AF15,'Список уч-ов (алф)'!$A:$M,3,FALSE))</f>
        <v>0</v>
      </c>
      <c r="AH15" s="355"/>
      <c r="AI15" s="295"/>
      <c r="AJ15" s="300">
        <f>IF(AI15="",AI15,VLOOKUP(AI15,'Список уч-ов (алф)'!$A:$M,3,FALSE))</f>
        <v>0</v>
      </c>
      <c r="AK15" s="301"/>
      <c r="AL15" s="302"/>
      <c r="AM15" s="313"/>
    </row>
    <row r="16" spans="1:39" ht="12.75" customHeight="1">
      <c r="A16" s="344">
        <v>6</v>
      </c>
      <c r="B16" s="253">
        <v>55</v>
      </c>
      <c r="C16" s="345" t="str">
        <f>IF(B16="",B16,VLOOKUP(B16,'Список уч-ов (алф)'!$A:$M,3,FALSE))</f>
        <v>ХУСНУТДИНОВ Рафаэль</v>
      </c>
      <c r="D16" s="346" t="str">
        <f>IF(B16="",B16,VLOOKUP(B16,'Список уч-ов (алф)'!$A:$K,7,FALSE))</f>
        <v>Набережные Челны</v>
      </c>
      <c r="E16" s="347"/>
      <c r="F16" s="348" t="s">
        <v>638</v>
      </c>
      <c r="G16" s="349"/>
      <c r="H16" s="350"/>
      <c r="I16" s="368">
        <f>IF(H16="",H16,VLOOKUP(H16,'Список уч-ов (алф)'!$A:$M,3,FALSE))</f>
        <v>0</v>
      </c>
      <c r="J16" s="369"/>
      <c r="K16" s="368"/>
      <c r="L16" s="368">
        <f>IF(K16="",K16,VLOOKUP(K16,'Список уч-ов (алф)'!$A:$M,3,FALSE))</f>
        <v>0</v>
      </c>
      <c r="M16" s="369"/>
      <c r="N16" s="368"/>
      <c r="O16" s="351"/>
      <c r="P16" s="351"/>
      <c r="Q16" s="351"/>
      <c r="R16" s="322"/>
      <c r="S16" s="295"/>
      <c r="T16" s="295"/>
      <c r="U16" s="300">
        <f>IF(T16="",T16,VLOOKUP(T16,'Список уч-ов (алф)'!$A:$M,3,FALSE))</f>
        <v>0</v>
      </c>
      <c r="V16" s="295">
        <v>-22</v>
      </c>
      <c r="W16" s="296">
        <f>IF(H49="","",IF(H49=E47,E51,IF(H49=E51,E47)))</f>
        <v>44</v>
      </c>
      <c r="X16" s="299" t="str">
        <f>IF(W16="",W16,VLOOKUP(W16,'Список уч-ов (алф)'!$A:$M,3,FALSE))</f>
        <v>САВУШКИН Николай</v>
      </c>
      <c r="Y16" s="295"/>
      <c r="Z16" s="295"/>
      <c r="AA16" s="300">
        <f>IF(Z16="",Z16,VLOOKUP(Z16,'Список уч-ов (алф)'!$A:$M,3,FALSE))</f>
        <v>0</v>
      </c>
      <c r="AB16" s="304"/>
      <c r="AC16" s="304"/>
      <c r="AD16" s="341">
        <f>IF(AC16="",AC16,VLOOKUP(AC16,'Список уч-ов (алф)'!$A:$M,3,FALSE))</f>
        <v>0</v>
      </c>
      <c r="AE16" s="311"/>
      <c r="AF16" s="354"/>
      <c r="AG16" s="354">
        <f>IF(AF16="",AF16,VLOOKUP(AF16,'Список уч-ов (алф)'!$A:$M,3,FALSE))</f>
        <v>0</v>
      </c>
      <c r="AH16" s="355"/>
      <c r="AI16" s="295"/>
      <c r="AJ16" s="300">
        <f>IF(AI16="",AI16,VLOOKUP(AI16,'Список уч-ов (алф)'!$A:$M,3,FALSE))</f>
        <v>0</v>
      </c>
      <c r="AK16" s="301"/>
      <c r="AL16" s="302"/>
      <c r="AM16" s="437">
        <f>IF(AL19="",AL19,VLOOKUP(AL19,'Список уч-ов'!$A:$K,7,FALSE))</f>
        <v>0</v>
      </c>
    </row>
    <row r="17" spans="1:39" ht="12.75" customHeight="1">
      <c r="A17" s="316"/>
      <c r="B17" s="250"/>
      <c r="C17" s="375">
        <f>IF(B17="",B17,VLOOKUP(B17,'Список уч-ов (алф)'!$A:$M,3,FALSE))</f>
        <v>0</v>
      </c>
      <c r="D17" s="357">
        <f>IF(B17="",B17,VLOOKUP(B17,'Список уч-ов (алф)'!$A:$K,7,FALSE))</f>
        <v>0</v>
      </c>
      <c r="E17" s="351"/>
      <c r="F17" s="889">
        <f>IF(E17="",E17,VLOOKUP(E17,'Список уч-ов (алф)'!$A:$M,3,FALSE))</f>
        <v>0</v>
      </c>
      <c r="G17" s="896" t="s">
        <v>27</v>
      </c>
      <c r="H17" s="358">
        <v>3</v>
      </c>
      <c r="I17" s="345" t="str">
        <f>IF(H17="",H17,VLOOKUP(H17,'Список уч-ов (алф)'!$A:$M,3,FALSE))</f>
        <v>АБРАМОВ Евгений</v>
      </c>
      <c r="J17" s="366"/>
      <c r="K17" s="367"/>
      <c r="L17" s="368">
        <f>IF(K17="",K17,VLOOKUP(K17,'Список уч-ов (алф)'!$A:$M,3,FALSE))</f>
        <v>0</v>
      </c>
      <c r="M17" s="369"/>
      <c r="N17" s="368"/>
      <c r="O17" s="351"/>
      <c r="P17" s="351"/>
      <c r="Q17" s="351"/>
      <c r="R17" s="322"/>
      <c r="S17" s="295">
        <v>-5</v>
      </c>
      <c r="T17" s="296">
        <f>IF(E23="","",IF(E23=B24,B22,IF(E23=B22,B24)))</f>
        <v>15</v>
      </c>
      <c r="U17" s="299" t="str">
        <f>IF(T17="",T17,VLOOKUP(T17,'Список уч-ов (алф)'!$A:$M,3,FALSE))</f>
        <v>ГРЕБЕНЩИКОВ Борис</v>
      </c>
      <c r="V17" s="304"/>
      <c r="W17" s="304"/>
      <c r="X17" s="305">
        <f>IF(W17="",W17,VLOOKUP(W17,'Список уч-ов (алф)'!$A:$M,3,FALSE))</f>
        <v>0</v>
      </c>
      <c r="Y17" s="323">
        <v>42</v>
      </c>
      <c r="Z17" s="324">
        <v>44</v>
      </c>
      <c r="AA17" s="299" t="str">
        <f>IF(Z17="",Z17,VLOOKUP(Z17,'Список уч-ов (алф)'!$A:$M,3,FALSE))</f>
        <v>САВУШКИН Николай</v>
      </c>
      <c r="AB17" s="325"/>
      <c r="AC17" s="325"/>
      <c r="AD17" s="889">
        <f>IF(AC17="",AC17,VLOOKUP(AC17,'Список уч-ов (алф)'!$A:$M,3,FALSE))</f>
        <v>0</v>
      </c>
      <c r="AE17" s="899" t="s">
        <v>79</v>
      </c>
      <c r="AF17" s="371">
        <v>3</v>
      </c>
      <c r="AG17" s="327" t="str">
        <f>IF(AF17="",AF17,VLOOKUP(AF17,'Список уч-ов (алф)'!$A:$M,3,FALSE))</f>
        <v>АБРАМОВ Евгений</v>
      </c>
      <c r="AH17" s="352"/>
      <c r="AI17" s="295"/>
      <c r="AJ17" s="300">
        <f>IF(AI17="",AI17,VLOOKUP(AI17,'Список уч-ов (алф)'!$A:$M,3,FALSE))</f>
        <v>0</v>
      </c>
      <c r="AK17" s="301"/>
      <c r="AL17" s="302"/>
      <c r="AM17" s="739"/>
    </row>
    <row r="18" spans="1:39" ht="12.75" customHeight="1">
      <c r="A18" s="316">
        <v>7</v>
      </c>
      <c r="B18" s="251">
        <v>58</v>
      </c>
      <c r="C18" s="334" t="str">
        <f>IF(B18="",B18,VLOOKUP(B18,'Список уч-ов (алф)'!$A:$M,3,FALSE))</f>
        <v>ЧЁРНЫЙ Олег</v>
      </c>
      <c r="D18" s="361" t="str">
        <f>IF(B18="",B18,VLOOKUP(B18,'Список уч-ов (алф)'!$A:$K,7,FALSE))</f>
        <v>Симферополь</v>
      </c>
      <c r="E18" s="319"/>
      <c r="F18" s="889">
        <f>IF(E18="",E18,VLOOKUP(E18,'Список уч-ов (алф)'!$A:$M,3,FALSE))</f>
        <v>0</v>
      </c>
      <c r="G18" s="896"/>
      <c r="H18" s="362"/>
      <c r="I18" s="351" t="s">
        <v>638</v>
      </c>
      <c r="J18" s="370"/>
      <c r="K18" s="370"/>
      <c r="L18" s="368">
        <f>IF(K18="",K18,VLOOKUP(K18,'Список уч-ов (алф)'!$A:$M,3,FALSE))</f>
        <v>0</v>
      </c>
      <c r="M18" s="369"/>
      <c r="N18" s="368"/>
      <c r="O18" s="351"/>
      <c r="P18" s="351"/>
      <c r="Q18" s="351"/>
      <c r="R18" s="322"/>
      <c r="S18" s="304"/>
      <c r="T18" s="304"/>
      <c r="U18" s="305">
        <f>IF(T18="",T18,VLOOKUP(T18,'Список уч-ов (алф)'!$A:$M,3,FALSE))</f>
        <v>0</v>
      </c>
      <c r="V18" s="337" t="s">
        <v>41</v>
      </c>
      <c r="W18" s="338">
        <v>15</v>
      </c>
      <c r="X18" s="327" t="str">
        <f>IF(W18="",W18,VLOOKUP(W18,'Список уч-ов (алф)'!$A:$M,3,FALSE))</f>
        <v>ГРЕБЕНЩИКОВ Борис</v>
      </c>
      <c r="Y18" s="339"/>
      <c r="Z18" s="340"/>
      <c r="AA18" s="304" t="s">
        <v>638</v>
      </c>
      <c r="AB18" s="337"/>
      <c r="AC18" s="325"/>
      <c r="AD18" s="889">
        <f>IF(AC18="",AC18,VLOOKUP(AC18,'Список уч-ов (алф)'!$A:$M,3,FALSE))</f>
        <v>0</v>
      </c>
      <c r="AE18" s="899"/>
      <c r="AF18" s="300"/>
      <c r="AG18" s="295" t="s">
        <v>639</v>
      </c>
      <c r="AH18" s="295"/>
      <c r="AI18" s="295"/>
      <c r="AJ18" s="300">
        <f>IF(AI18="",AI18,VLOOKUP(AI18,'Список уч-ов (алф)'!$A:$M,3,FALSE))</f>
        <v>0</v>
      </c>
      <c r="AK18" s="373"/>
      <c r="AL18" s="373"/>
      <c r="AM18" s="742"/>
    </row>
    <row r="19" spans="1:39" ht="12.75" customHeight="1">
      <c r="A19" s="331"/>
      <c r="B19" s="252"/>
      <c r="C19" s="305">
        <f>IF(B19="",B19,VLOOKUP(B19,'Список уч-ов (алф)'!$A:$M,3,FALSE))</f>
        <v>0</v>
      </c>
      <c r="D19" s="332">
        <f>IF(B19="",B19,VLOOKUP(B19,'Список уч-ов (алф)'!$A:$K,7,FALSE))</f>
        <v>0</v>
      </c>
      <c r="E19" s="333">
        <v>3</v>
      </c>
      <c r="F19" s="345" t="str">
        <f>IF(E19="",E19,VLOOKUP(E19,'Список уч-ов (алф)'!$A:$M,3,FALSE))</f>
        <v>АБРАМОВ Евгений</v>
      </c>
      <c r="G19" s="366"/>
      <c r="H19" s="367"/>
      <c r="I19" s="351">
        <f>IF(H19="",H19,VLOOKUP(H19,'Список уч-ов (алф)'!$A:$M,3,FALSE))</f>
        <v>0</v>
      </c>
      <c r="J19" s="351"/>
      <c r="K19" s="351"/>
      <c r="L19" s="368">
        <f>IF(K19="",K19,VLOOKUP(K19,'Список уч-ов (алф)'!$A:$M,3,FALSE))</f>
        <v>0</v>
      </c>
      <c r="M19" s="369"/>
      <c r="N19" s="368"/>
      <c r="O19" s="351"/>
      <c r="P19" s="351"/>
      <c r="Q19" s="351"/>
      <c r="R19" s="322"/>
      <c r="S19" s="314">
        <v>-6</v>
      </c>
      <c r="T19" s="315">
        <f>IF(E27="","",IF(E27=B26,B28,IF(E27=B28,B26)))</f>
        <v>40</v>
      </c>
      <c r="U19" s="327" t="str">
        <f>IF(T19="",T19,VLOOKUP(T19,'Список уч-ов (алф)'!$A:$M,3,FALSE))</f>
        <v>ПОНЬКИН Антон</v>
      </c>
      <c r="V19" s="352"/>
      <c r="W19" s="295"/>
      <c r="X19" s="295" t="s">
        <v>639</v>
      </c>
      <c r="Y19" s="297"/>
      <c r="Z19" s="297"/>
      <c r="AA19" s="889">
        <f>IF(Z19="",Z19,VLOOKUP(Z19,'Список уч-ов (алф)'!$A:$M,3,FALSE))</f>
        <v>0</v>
      </c>
      <c r="AB19" s="899" t="s">
        <v>75</v>
      </c>
      <c r="AC19" s="338">
        <v>44</v>
      </c>
      <c r="AD19" s="327" t="str">
        <f>IF(AC19="",AC19,VLOOKUP(AC19,'Список уч-ов (алф)'!$A:$M,3,FALSE))</f>
        <v>САВУШКИН Николай</v>
      </c>
      <c r="AE19" s="353"/>
      <c r="AF19" s="300"/>
      <c r="AG19" s="300">
        <f>IF(AF19="",AF19,VLOOKUP(AF19,'Список уч-ов (алф)'!$A:$M,3,FALSE))</f>
        <v>0</v>
      </c>
      <c r="AH19" s="295"/>
      <c r="AI19" s="295"/>
      <c r="AJ19" s="300">
        <f>IF(AI19="",AI19,VLOOKUP(AI19,'Список уч-ов (алф)'!$A:$M,3,FALSE))</f>
        <v>0</v>
      </c>
      <c r="AK19" s="301"/>
      <c r="AL19" s="373"/>
      <c r="AM19" s="742"/>
    </row>
    <row r="20" spans="1:39" ht="12.75" customHeight="1">
      <c r="A20" s="344">
        <v>8</v>
      </c>
      <c r="B20" s="253">
        <v>3</v>
      </c>
      <c r="C20" s="345" t="str">
        <f>IF(B20="",B20,VLOOKUP(B20,'Список уч-ов (алф)'!$A:$M,3,FALSE))</f>
        <v>АБРАМОВ Евгений</v>
      </c>
      <c r="D20" s="346" t="str">
        <f>IF(B20="",B20,VLOOKUP(B20,'Список уч-ов (алф)'!$A:$K,7,FALSE))</f>
        <v>Барнаул</v>
      </c>
      <c r="E20" s="347"/>
      <c r="F20" s="351" t="s">
        <v>638</v>
      </c>
      <c r="G20" s="370"/>
      <c r="H20" s="370"/>
      <c r="I20" s="351">
        <f>IF(H20="",H20,VLOOKUP(H20,'Список уч-ов (алф)'!$A:$M,3,FALSE))</f>
        <v>0</v>
      </c>
      <c r="J20" s="351"/>
      <c r="K20" s="351"/>
      <c r="L20" s="368">
        <f>IF(K20="",K20,VLOOKUP(K20,'Список уч-ов (алф)'!$A:$M,3,FALSE))</f>
        <v>0</v>
      </c>
      <c r="M20" s="369"/>
      <c r="N20" s="368"/>
      <c r="O20" s="351"/>
      <c r="P20" s="351"/>
      <c r="Q20" s="351"/>
      <c r="R20" s="322"/>
      <c r="S20" s="295"/>
      <c r="T20" s="295"/>
      <c r="U20" s="376">
        <f>IF(T20="",T20,VLOOKUP(T20,'Список уч-ов (алф)'!$A:$M,3,FALSE))</f>
        <v>0</v>
      </c>
      <c r="V20" s="295">
        <v>-21</v>
      </c>
      <c r="W20" s="296">
        <f>IF(H41="","",IF(H41=E43,E39,IF(H41=E39,E43)))</f>
        <v>21</v>
      </c>
      <c r="X20" s="299" t="str">
        <f>IF(W20="",W20,VLOOKUP(W20,'Список уч-ов (алф)'!$A:$M,3,FALSE))</f>
        <v>КЕМЕЖ Вадим</v>
      </c>
      <c r="Y20" s="295"/>
      <c r="Z20" s="295"/>
      <c r="AA20" s="889">
        <f>IF(Z20="",Z20,VLOOKUP(Z20,'Список уч-ов (алф)'!$A:$M,3,FALSE))</f>
        <v>0</v>
      </c>
      <c r="AB20" s="899"/>
      <c r="AC20" s="295"/>
      <c r="AD20" s="295" t="s">
        <v>638</v>
      </c>
      <c r="AE20" s="300"/>
      <c r="AF20" s="300"/>
      <c r="AG20" s="300">
        <f>IF(AF20="",AF20,VLOOKUP(AF20,'Список уч-ов (алф)'!$A:$M,3,FALSE))</f>
        <v>0</v>
      </c>
      <c r="AH20" s="295"/>
      <c r="AI20" s="295"/>
      <c r="AJ20" s="300">
        <f>IF(AI20="",AI20,VLOOKUP(AI20,'Список уч-ов (алф)'!$A:$M,3,FALSE))</f>
        <v>0</v>
      </c>
      <c r="AK20" s="301"/>
      <c r="AL20" s="301"/>
      <c r="AM20" s="740"/>
    </row>
    <row r="21" spans="1:39" ht="12.75" customHeight="1">
      <c r="A21" s="316"/>
      <c r="B21" s="250"/>
      <c r="C21" s="320">
        <f>IF(B21="",B21,VLOOKUP(B21,'Список уч-ов (алф)'!$A:$M,3,FALSE))</f>
        <v>0</v>
      </c>
      <c r="D21" s="357">
        <f>IF(B21="",B21,VLOOKUP(B21,'Список уч-ов (алф)'!$A:$K,7,FALSE))</f>
        <v>0</v>
      </c>
      <c r="E21" s="351"/>
      <c r="F21" s="351">
        <f>IF(E21="",E21,VLOOKUP(E21,'Список уч-ов (алф)'!$A:$M,3,FALSE))</f>
        <v>0</v>
      </c>
      <c r="G21" s="351"/>
      <c r="H21" s="351"/>
      <c r="I21" s="351">
        <f>IF(H21="",H21,VLOOKUP(H21,'Список уч-ов (алф)'!$A:$M,3,FALSE))</f>
        <v>0</v>
      </c>
      <c r="J21" s="351"/>
      <c r="K21" s="351"/>
      <c r="L21" s="889">
        <f>IF(K21="",K21,VLOOKUP(K21,'Список уч-ов (алф)'!$A:$M,3,FALSE))</f>
        <v>0</v>
      </c>
      <c r="M21" s="896">
        <v>29</v>
      </c>
      <c r="N21" s="377">
        <v>48</v>
      </c>
      <c r="O21" s="345" t="str">
        <f>IF(N21="",N21,VLOOKUP(N21,'Список уч-ов (алф)'!$A:$M,3,FALSE))</f>
        <v>СОРБАЛО Владислав</v>
      </c>
      <c r="P21" s="335"/>
      <c r="Q21" s="335"/>
      <c r="R21" s="322"/>
      <c r="S21" s="295">
        <v>-7</v>
      </c>
      <c r="T21" s="296">
        <f>IF(E31="","",IF(E31=B30,B32,IF(E31=B32,B30)))</f>
        <v>9</v>
      </c>
      <c r="U21" s="299" t="str">
        <f>IF(T21="",T21,VLOOKUP(T21,'Список уч-ов (алф)'!$A:$M,3,FALSE))</f>
        <v>ВАСИЛЬЕВ Олег</v>
      </c>
      <c r="V21" s="304"/>
      <c r="W21" s="304"/>
      <c r="X21" s="305">
        <f>IF(W21="",W21,VLOOKUP(W21,'Список уч-ов (алф)'!$A:$M,3,FALSE))</f>
        <v>0</v>
      </c>
      <c r="Y21" s="323">
        <v>43</v>
      </c>
      <c r="Z21" s="364">
        <v>21</v>
      </c>
      <c r="AA21" s="327" t="str">
        <f>IF(Z21="",Z21,VLOOKUP(Z21,'Список уч-ов (алф)'!$A:$M,3,FALSE))</f>
        <v>КЕМЕЖ Вадим</v>
      </c>
      <c r="AB21" s="352"/>
      <c r="AC21" s="295"/>
      <c r="AD21" s="300">
        <f>IF(AC21="",AC21,VLOOKUP(AC21,'Список уч-ов (алф)'!$A:$M,3,FALSE))</f>
        <v>0</v>
      </c>
      <c r="AE21" s="300"/>
      <c r="AF21" s="300"/>
      <c r="AG21" s="300">
        <f>IF(AF21="",AF21,VLOOKUP(AF21,'Список уч-ов (алф)'!$A:$M,3,FALSE))</f>
        <v>0</v>
      </c>
      <c r="AH21" s="295"/>
      <c r="AI21" s="295"/>
      <c r="AJ21" s="300">
        <f>IF(AI21="",AI21,VLOOKUP(AI21,'Список уч-ов (алф)'!$A:$M,3,FALSE))</f>
        <v>0</v>
      </c>
      <c r="AK21" s="301"/>
      <c r="AL21" s="302"/>
      <c r="AM21" s="354"/>
    </row>
    <row r="22" spans="1:39" ht="12.75" customHeight="1">
      <c r="A22" s="316">
        <v>9</v>
      </c>
      <c r="B22" s="251">
        <v>23</v>
      </c>
      <c r="C22" s="334" t="str">
        <f>IF(B22="",B22,VLOOKUP(B22,'Список уч-ов (алф)'!$A:$M,3,FALSE))</f>
        <v>КИРИЛЛОВ Денис</v>
      </c>
      <c r="D22" s="361" t="str">
        <f>IF(B22="",B22,VLOOKUP(B22,'Список уч-ов (алф)'!$A:$K,7,FALSE))</f>
        <v>Пермь </v>
      </c>
      <c r="E22" s="319"/>
      <c r="F22" s="351">
        <f>IF(E22="",E22,VLOOKUP(E22,'Список уч-ов (алф)'!$A:$M,3,FALSE))</f>
        <v>0</v>
      </c>
      <c r="G22" s="351"/>
      <c r="H22" s="351"/>
      <c r="I22" s="351">
        <f>IF(H22="",H22,VLOOKUP(H22,'Список уч-ов (алф)'!$A:$M,3,FALSE))</f>
        <v>0</v>
      </c>
      <c r="J22" s="351"/>
      <c r="K22" s="351"/>
      <c r="L22" s="889">
        <f>IF(K22="",K22,VLOOKUP(K22,'Список уч-ов (алф)'!$A:$M,3,FALSE))</f>
        <v>0</v>
      </c>
      <c r="M22" s="896"/>
      <c r="N22" s="362"/>
      <c r="O22" s="351" t="s">
        <v>639</v>
      </c>
      <c r="P22" s="349"/>
      <c r="Q22" s="350"/>
      <c r="R22" s="322"/>
      <c r="S22" s="304"/>
      <c r="T22" s="304"/>
      <c r="U22" s="305">
        <f>IF(T22="",T22,VLOOKUP(T22,'Список уч-ов (алф)'!$A:$M,3,FALSE))</f>
        <v>0</v>
      </c>
      <c r="V22" s="337" t="s">
        <v>42</v>
      </c>
      <c r="W22" s="338">
        <v>41</v>
      </c>
      <c r="X22" s="327" t="str">
        <f>IF(W22="",W22,VLOOKUP(W22,'Список уч-ов (алф)'!$A:$M,3,FALSE))</f>
        <v>ПУЧИНИН Андрей</v>
      </c>
      <c r="Y22" s="339"/>
      <c r="Z22" s="330"/>
      <c r="AA22" s="295" t="s">
        <v>638</v>
      </c>
      <c r="AB22" s="295"/>
      <c r="AC22" s="295"/>
      <c r="AD22" s="300">
        <f>IF(AC22="",AC22,VLOOKUP(AC22,'Список уч-ов (алф)'!$A:$M,3,FALSE))</f>
        <v>0</v>
      </c>
      <c r="AE22" s="300"/>
      <c r="AF22" s="300"/>
      <c r="AG22" s="300">
        <f>IF(AF22="",AF22,VLOOKUP(AF22,'Список уч-ов (алф)'!$A:$M,3,FALSE))</f>
        <v>0</v>
      </c>
      <c r="AH22" s="295"/>
      <c r="AI22" s="295"/>
      <c r="AJ22" s="300">
        <f>IF(AI22="",AI22,VLOOKUP(AI22,'Список уч-ов (алф)'!$A:$M,3,FALSE))</f>
        <v>0</v>
      </c>
      <c r="AK22" s="301"/>
      <c r="AL22" s="302"/>
      <c r="AM22" s="354"/>
    </row>
    <row r="23" spans="1:39" ht="12.75" customHeight="1">
      <c r="A23" s="331"/>
      <c r="B23" s="252"/>
      <c r="C23" s="305">
        <f>IF(B23="",B23,VLOOKUP(B23,'Список уч-ов (алф)'!$A:$M,3,FALSE))</f>
        <v>0</v>
      </c>
      <c r="D23" s="332">
        <f>IF(B23="",B23,VLOOKUP(B23,'Список уч-ов (алф)'!$A:$K,7,FALSE))</f>
        <v>0</v>
      </c>
      <c r="E23" s="333">
        <v>23</v>
      </c>
      <c r="F23" s="334" t="str">
        <f>IF(E23="",E23,VLOOKUP(E23,'Список уч-ов (алф)'!$A:$M,3,FALSE))</f>
        <v>КИРИЛЛОВ Денис</v>
      </c>
      <c r="G23" s="335"/>
      <c r="H23" s="335"/>
      <c r="I23" s="351">
        <f>IF(H23="",H23,VLOOKUP(H23,'Список уч-ов (алф)'!$A:$M,3,FALSE))</f>
        <v>0</v>
      </c>
      <c r="J23" s="351"/>
      <c r="K23" s="351"/>
      <c r="L23" s="368">
        <f>IF(K23="",K23,VLOOKUP(K23,'Список уч-ов (алф)'!$A:$M,3,FALSE))</f>
        <v>0</v>
      </c>
      <c r="M23" s="369"/>
      <c r="N23" s="368"/>
      <c r="O23" s="351">
        <f>IF(N23="",N23,VLOOKUP(N23,'Список уч-ов (алф)'!$A:$M,3,FALSE))</f>
        <v>0</v>
      </c>
      <c r="P23" s="369"/>
      <c r="Q23" s="368"/>
      <c r="R23" s="322"/>
      <c r="S23" s="314">
        <v>-8</v>
      </c>
      <c r="T23" s="315">
        <f>IF(E35="","",IF(E35=B36,B34,IF(E35=B34,B36)))</f>
        <v>41</v>
      </c>
      <c r="U23" s="327" t="str">
        <f>IF(T23="",T23,VLOOKUP(T23,'Список уч-ов (алф)'!$A:$M,3,FALSE))</f>
        <v>ПУЧИНИН Андрей</v>
      </c>
      <c r="V23" s="352"/>
      <c r="W23" s="295"/>
      <c r="X23" s="295" t="s">
        <v>638</v>
      </c>
      <c r="Y23" s="297"/>
      <c r="Z23" s="297"/>
      <c r="AA23" s="300">
        <f>IF(Z23="",Z23,VLOOKUP(Z23,'Список уч-ов (алф)'!$A:$M,3,FALSE))</f>
        <v>0</v>
      </c>
      <c r="AB23" s="295" t="s">
        <v>160</v>
      </c>
      <c r="AC23" s="296">
        <f>IF(K61="","",IF(K61=H57,H65,IF(K61=H65,H57)))</f>
        <v>39</v>
      </c>
      <c r="AD23" s="299" t="str">
        <f>IF(AC23="",AC23,VLOOKUP(AC23,'Список уч-ов (алф)'!$A:$M,3,FALSE))</f>
        <v>ПЕРВУШИН Олег</v>
      </c>
      <c r="AE23" s="300"/>
      <c r="AF23" s="300"/>
      <c r="AG23" s="300">
        <f>IF(AF23="",AF23,VLOOKUP(AF23,'Список уч-ов (алф)'!$A:$M,3,FALSE))</f>
        <v>0</v>
      </c>
      <c r="AH23" s="295">
        <v>-29</v>
      </c>
      <c r="AI23" s="296">
        <f>IF(N21="","",IF(N21=K13,K29,IF(N21=K29,K13)))</f>
        <v>6</v>
      </c>
      <c r="AJ23" s="299" t="str">
        <f>IF(AI23="",AI23,VLOOKUP(AI23,'Список уч-ов (алф)'!$A:$M,3,FALSE))</f>
        <v>БЕРКУТОВ Дмитрий</v>
      </c>
      <c r="AK23" s="301"/>
      <c r="AL23" s="302"/>
      <c r="AM23" s="354"/>
    </row>
    <row r="24" spans="1:39" ht="12.75" customHeight="1">
      <c r="A24" s="344">
        <v>10</v>
      </c>
      <c r="B24" s="253">
        <v>15</v>
      </c>
      <c r="C24" s="345" t="str">
        <f>IF(B24="",B24,VLOOKUP(B24,'Список уч-ов (алф)'!$A:$M,3,FALSE))</f>
        <v>ГРЕБЕНЩИКОВ Борис</v>
      </c>
      <c r="D24" s="346" t="str">
        <f>IF(B24="",B24,VLOOKUP(B24,'Список уч-ов (алф)'!$A:$K,7,FALSE))</f>
        <v>Чебоксары</v>
      </c>
      <c r="E24" s="347"/>
      <c r="F24" s="348" t="s">
        <v>638</v>
      </c>
      <c r="G24" s="349"/>
      <c r="H24" s="350"/>
      <c r="I24" s="351">
        <f>IF(H24="",H24,VLOOKUP(H24,'Список уч-ов (алф)'!$A:$M,3,FALSE))</f>
        <v>0</v>
      </c>
      <c r="J24" s="351"/>
      <c r="K24" s="351"/>
      <c r="L24" s="368">
        <f>IF(K24="",K24,VLOOKUP(K24,'Список уч-ов (алф)'!$A:$M,3,FALSE))</f>
        <v>0</v>
      </c>
      <c r="M24" s="369"/>
      <c r="N24" s="368"/>
      <c r="O24" s="351">
        <f>IF(N24="",N24,VLOOKUP(N24,'Список уч-ов (алф)'!$A:$M,3,FALSE))</f>
        <v>0</v>
      </c>
      <c r="P24" s="369"/>
      <c r="Q24" s="368"/>
      <c r="R24" s="322"/>
      <c r="S24" s="295"/>
      <c r="T24" s="295"/>
      <c r="U24" s="300">
        <f>IF(T24="",T24,VLOOKUP(T24,'Список уч-ов (алф)'!$A:$M,3,FALSE))</f>
        <v>0</v>
      </c>
      <c r="V24" s="295">
        <v>-20</v>
      </c>
      <c r="W24" s="296">
        <f>IF(H33="","",IF(H33=E31,E35,IF(H33=E35,E31)))</f>
        <v>57</v>
      </c>
      <c r="X24" s="299" t="str">
        <f>IF(W24="",W24,VLOOKUP(W24,'Список уч-ов (алф)'!$A:$M,3,FALSE))</f>
        <v>ЧЕРНЕВ Игорь</v>
      </c>
      <c r="Y24" s="295"/>
      <c r="Z24" s="295"/>
      <c r="AA24" s="300">
        <f>IF(Z24="",Z24,VLOOKUP(Z24,'Список уч-ов (алф)'!$A:$M,3,FALSE))</f>
        <v>0</v>
      </c>
      <c r="AB24" s="304"/>
      <c r="AC24" s="304"/>
      <c r="AD24" s="341">
        <f>IF(AC24="",AC24,VLOOKUP(AC24,'Список уч-ов (алф)'!$A:$M,3,FALSE))</f>
        <v>0</v>
      </c>
      <c r="AE24" s="311"/>
      <c r="AF24" s="300"/>
      <c r="AG24" s="300">
        <f>IF(AF24="",AF24,VLOOKUP(AF24,'Список уч-ов (алф)'!$A:$M,3,FALSE))</f>
        <v>0</v>
      </c>
      <c r="AH24" s="341"/>
      <c r="AI24" s="341"/>
      <c r="AJ24" s="341">
        <f>IF(AI24="",AI24,VLOOKUP(AI24,'Список уч-ов (алф)'!$A:$M,3,FALSE))</f>
        <v>0</v>
      </c>
      <c r="AK24" s="312"/>
      <c r="AL24" s="302"/>
      <c r="AM24" s="313" t="s">
        <v>48</v>
      </c>
    </row>
    <row r="25" spans="1:39" ht="12.75" customHeight="1">
      <c r="A25" s="316"/>
      <c r="B25" s="250"/>
      <c r="C25" s="320">
        <f>IF(B25="",B25,VLOOKUP(B25,'Список уч-ов (алф)'!$A:$M,3,FALSE))</f>
        <v>0</v>
      </c>
      <c r="D25" s="357">
        <f>IF(B25="",B25,VLOOKUP(B25,'Список уч-ов (алф)'!$A:$K,7,FALSE))</f>
        <v>0</v>
      </c>
      <c r="E25" s="351"/>
      <c r="F25" s="889">
        <f>IF(E25="",E25,VLOOKUP(E25,'Список уч-ов (алф)'!$A:$M,3,FALSE))</f>
        <v>0</v>
      </c>
      <c r="G25" s="896" t="s">
        <v>28</v>
      </c>
      <c r="H25" s="358">
        <v>23</v>
      </c>
      <c r="I25" s="334" t="str">
        <f>IF(H25="",H25,VLOOKUP(H25,'Список уч-ов (алф)'!$A:$M,3,FALSE))</f>
        <v>КИРИЛЛОВ Денис</v>
      </c>
      <c r="J25" s="335"/>
      <c r="K25" s="335"/>
      <c r="L25" s="368">
        <f>IF(K25="",K25,VLOOKUP(K25,'Список уч-ов (алф)'!$A:$M,3,FALSE))</f>
        <v>0</v>
      </c>
      <c r="M25" s="369"/>
      <c r="N25" s="368"/>
      <c r="O25" s="351">
        <f>IF(N25="",N25,VLOOKUP(N25,'Список уч-ов (алф)'!$A:$M,3,FALSE))</f>
        <v>0</v>
      </c>
      <c r="P25" s="369"/>
      <c r="Q25" s="368"/>
      <c r="R25" s="322"/>
      <c r="S25" s="295">
        <v>-9</v>
      </c>
      <c r="T25" s="296">
        <f>IF(E39="","",IF(E39=B40,B38,IF(E39=B38,B40)))</f>
        <v>11</v>
      </c>
      <c r="U25" s="299" t="str">
        <f>IF(T25="",T25,VLOOKUP(T25,'Список уч-ов (алф)'!$A:$M,3,FALSE))</f>
        <v>ГАЛЬПЕРИН Валерий</v>
      </c>
      <c r="V25" s="304"/>
      <c r="W25" s="304"/>
      <c r="X25" s="305">
        <f>IF(W25="",W25,VLOOKUP(W25,'Список уч-ов (алф)'!$A:$M,3,FALSE))</f>
        <v>0</v>
      </c>
      <c r="Y25" s="323">
        <v>44</v>
      </c>
      <c r="Z25" s="324">
        <v>57</v>
      </c>
      <c r="AA25" s="299" t="str">
        <f>IF(Z25="",Z25,VLOOKUP(Z25,'Список уч-ов (алф)'!$A:$M,3,FALSE))</f>
        <v>ЧЕРНЕВ Игорь</v>
      </c>
      <c r="AB25" s="325"/>
      <c r="AC25" s="325"/>
      <c r="AD25" s="889">
        <f>IF(AC25="",AC25,VLOOKUP(AC25,'Список уч-ов (алф)'!$A:$M,3,FALSE))</f>
        <v>0</v>
      </c>
      <c r="AE25" s="899" t="s">
        <v>80</v>
      </c>
      <c r="AF25" s="378">
        <v>57</v>
      </c>
      <c r="AG25" s="299" t="str">
        <f>IF(AF25="",AF25,VLOOKUP(AF25,'Список уч-ов (алф)'!$A:$M,3,FALSE))</f>
        <v>ЧЕРНЕВ Игорь</v>
      </c>
      <c r="AH25" s="354"/>
      <c r="AI25" s="354"/>
      <c r="AJ25" s="354">
        <f>IF(AI25="",AI25,VLOOKUP(AI25,'Список уч-ов (алф)'!$A:$M,3,FALSE))</f>
        <v>0</v>
      </c>
      <c r="AK25" s="329"/>
      <c r="AL25" s="302"/>
      <c r="AM25" s="360"/>
    </row>
    <row r="26" spans="1:39" ht="12.75" customHeight="1">
      <c r="A26" s="316">
        <v>11</v>
      </c>
      <c r="B26" s="251">
        <v>40</v>
      </c>
      <c r="C26" s="334" t="str">
        <f>IF(B26="",B26,VLOOKUP(B26,'Список уч-ов (алф)'!$A:$M,3,FALSE))</f>
        <v>ПОНЬКИН Антон</v>
      </c>
      <c r="D26" s="361" t="str">
        <f>IF(B26="",B26,VLOOKUP(B26,'Список уч-ов (алф)'!$A:$K,7,FALSE))</f>
        <v>Пермь </v>
      </c>
      <c r="E26" s="319"/>
      <c r="F26" s="889">
        <f>IF(E26="",E26,VLOOKUP(E26,'Список уч-ов (алф)'!$A:$M,3,FALSE))</f>
        <v>0</v>
      </c>
      <c r="G26" s="896"/>
      <c r="H26" s="362"/>
      <c r="I26" s="348" t="s">
        <v>640</v>
      </c>
      <c r="J26" s="349"/>
      <c r="K26" s="350"/>
      <c r="L26" s="368">
        <f>IF(K26="",K26,VLOOKUP(K26,'Список уч-ов (алф)'!$A:$M,3,FALSE))</f>
        <v>0</v>
      </c>
      <c r="M26" s="369"/>
      <c r="N26" s="368"/>
      <c r="O26" s="351">
        <f>IF(N26="",N26,VLOOKUP(N26,'Список уч-ов (алф)'!$A:$M,3,FALSE))</f>
        <v>0</v>
      </c>
      <c r="P26" s="369"/>
      <c r="Q26" s="368"/>
      <c r="R26" s="322"/>
      <c r="S26" s="304"/>
      <c r="T26" s="304"/>
      <c r="U26" s="305">
        <f>IF(T26="",T26,VLOOKUP(T26,'Список уч-ов (алф)'!$A:$M,3,FALSE))</f>
        <v>0</v>
      </c>
      <c r="V26" s="337" t="s">
        <v>43</v>
      </c>
      <c r="W26" s="338">
        <v>59</v>
      </c>
      <c r="X26" s="327" t="str">
        <f>IF(W26="",W26,VLOOKUP(W26,'Список уч-ов (алф)'!$A:$M,3,FALSE))</f>
        <v>ЧИСТЯКОВ Алексей</v>
      </c>
      <c r="Y26" s="339"/>
      <c r="Z26" s="340"/>
      <c r="AA26" s="304" t="s">
        <v>638</v>
      </c>
      <c r="AB26" s="337"/>
      <c r="AC26" s="325"/>
      <c r="AD26" s="889">
        <f>IF(AC26="",AC26,VLOOKUP(AC26,'Список уч-ов (алф)'!$A:$M,3,FALSE))</f>
        <v>0</v>
      </c>
      <c r="AE26" s="899"/>
      <c r="AF26" s="341"/>
      <c r="AG26" s="304" t="s">
        <v>639</v>
      </c>
      <c r="AH26" s="337"/>
      <c r="AI26" s="354"/>
      <c r="AJ26" s="889">
        <f>IF(AI26="",AI26,VLOOKUP(AI26,'Список уч-ов (алф)'!$A:$M,3,FALSE))</f>
        <v>0</v>
      </c>
      <c r="AK26" s="900">
        <v>59</v>
      </c>
      <c r="AL26" s="342">
        <v>6</v>
      </c>
      <c r="AM26" s="343" t="str">
        <f>IF(AL26="",AL26,VLOOKUP(AL26,'Список уч-ов (алф)'!$A:$M,3,FALSE))</f>
        <v>БЕРКУТОВ Дмитрий</v>
      </c>
    </row>
    <row r="27" spans="1:39" ht="12.75" customHeight="1">
      <c r="A27" s="331"/>
      <c r="B27" s="252"/>
      <c r="C27" s="305">
        <f>IF(B27="",B27,VLOOKUP(B27,'Список уч-ов (алф)'!$A:$M,3,FALSE))</f>
        <v>0</v>
      </c>
      <c r="D27" s="332">
        <f>IF(B27="",B27,VLOOKUP(B27,'Список уч-ов (алф)'!$A:$K,7,FALSE))</f>
        <v>0</v>
      </c>
      <c r="E27" s="333">
        <v>62</v>
      </c>
      <c r="F27" s="345" t="str">
        <f>IF(E27="",E27,VLOOKUP(E27,'Список уч-ов (алф)'!$A:$M,3,FALSE))</f>
        <v>ЯКОВЛЕВ Денис</v>
      </c>
      <c r="G27" s="366"/>
      <c r="H27" s="367"/>
      <c r="I27" s="368">
        <f>IF(H27="",H27,VLOOKUP(H27,'Список уч-ов (алф)'!$A:$M,3,FALSE))</f>
        <v>0</v>
      </c>
      <c r="J27" s="369"/>
      <c r="K27" s="368"/>
      <c r="L27" s="368">
        <f>IF(K27="",K27,VLOOKUP(K27,'Список уч-ов (алф)'!$A:$M,3,FALSE))</f>
        <v>0</v>
      </c>
      <c r="M27" s="369"/>
      <c r="N27" s="368"/>
      <c r="O27" s="351">
        <f>IF(N27="",N27,VLOOKUP(N27,'Список уч-ов (алф)'!$A:$M,3,FALSE))</f>
        <v>0</v>
      </c>
      <c r="P27" s="369"/>
      <c r="Q27" s="368"/>
      <c r="R27" s="322"/>
      <c r="S27" s="314">
        <v>-10</v>
      </c>
      <c r="T27" s="315">
        <f>IF(E43="","",IF(E43=B42,B44,IF(E43=B44,B42)))</f>
        <v>59</v>
      </c>
      <c r="U27" s="327" t="str">
        <f>IF(T27="",T27,VLOOKUP(T27,'Список уч-ов (алф)'!$A:$M,3,FALSE))</f>
        <v>ЧИСТЯКОВ Алексей</v>
      </c>
      <c r="V27" s="352"/>
      <c r="W27" s="295"/>
      <c r="X27" s="295" t="s">
        <v>640</v>
      </c>
      <c r="Y27" s="297"/>
      <c r="Z27" s="297"/>
      <c r="AA27" s="889">
        <f>IF(Z27="",Z27,VLOOKUP(Z27,'Список уч-ов (алф)'!$A:$M,3,FALSE))</f>
        <v>0</v>
      </c>
      <c r="AB27" s="899" t="s">
        <v>76</v>
      </c>
      <c r="AC27" s="338">
        <v>57</v>
      </c>
      <c r="AD27" s="327" t="str">
        <f>IF(AC27="",AC27,VLOOKUP(AC27,'Список уч-ов (алф)'!$A:$M,3,FALSE))</f>
        <v>ЧЕРНЕВ Игорь</v>
      </c>
      <c r="AE27" s="353"/>
      <c r="AF27" s="354"/>
      <c r="AG27" s="354">
        <f>IF(AF27="",AF27,VLOOKUP(AF27,'Список уч-ов (алф)'!$A:$M,3,FALSE))</f>
        <v>0</v>
      </c>
      <c r="AH27" s="355"/>
      <c r="AI27" s="354"/>
      <c r="AJ27" s="889">
        <f>IF(AI27="",AI27,VLOOKUP(AI27,'Список уч-ов (алф)'!$A:$M,3,FALSE))</f>
        <v>0</v>
      </c>
      <c r="AK27" s="900"/>
      <c r="AL27" s="302"/>
      <c r="AM27" s="762" t="s">
        <v>638</v>
      </c>
    </row>
    <row r="28" spans="1:39" ht="12.75" customHeight="1">
      <c r="A28" s="344">
        <v>12</v>
      </c>
      <c r="B28" s="253">
        <v>62</v>
      </c>
      <c r="C28" s="345" t="str">
        <f>IF(B28="",B28,VLOOKUP(B28,'Список уч-ов (алф)'!$A:$M,3,FALSE))</f>
        <v>ЯКОВЛЕВ Денис</v>
      </c>
      <c r="D28" s="346" t="str">
        <f>IF(B28="",B28,VLOOKUP(B28,'Список уч-ов (алф)'!$A:$K,7,FALSE))</f>
        <v>Благовещенск</v>
      </c>
      <c r="E28" s="347"/>
      <c r="F28" s="351" t="s">
        <v>638</v>
      </c>
      <c r="G28" s="370"/>
      <c r="H28" s="370"/>
      <c r="I28" s="368">
        <f>IF(H28="",H28,VLOOKUP(H28,'Список уч-ов (алф)'!$A:$M,3,FALSE))</f>
        <v>0</v>
      </c>
      <c r="J28" s="369"/>
      <c r="K28" s="368"/>
      <c r="L28" s="368">
        <f>IF(K28="",K28,VLOOKUP(K28,'Список уч-ов (алф)'!$A:$M,3,FALSE))</f>
        <v>0</v>
      </c>
      <c r="M28" s="369"/>
      <c r="N28" s="368"/>
      <c r="O28" s="351">
        <f>IF(N28="",N28,VLOOKUP(N28,'Список уч-ов (алф)'!$A:$M,3,FALSE))</f>
        <v>0</v>
      </c>
      <c r="P28" s="369"/>
      <c r="Q28" s="368"/>
      <c r="R28" s="322"/>
      <c r="S28" s="295"/>
      <c r="T28" s="295"/>
      <c r="U28" s="300">
        <f>IF(T28="",T28,VLOOKUP(T28,'Список уч-ов (алф)'!$A:$M,3,FALSE))</f>
        <v>0</v>
      </c>
      <c r="V28" s="295">
        <v>-19</v>
      </c>
      <c r="W28" s="296">
        <f>IF(H25="","",IF(H25=E23,E27,IF(H25=E27,E23)))</f>
        <v>62</v>
      </c>
      <c r="X28" s="299" t="str">
        <f>IF(W28="",W28,VLOOKUP(W28,'Список уч-ов (алф)'!$A:$M,3,FALSE))</f>
        <v>ЯКОВЛЕВ Денис</v>
      </c>
      <c r="Y28" s="295"/>
      <c r="Z28" s="295"/>
      <c r="AA28" s="889">
        <f>IF(Z28="",Z28,VLOOKUP(Z28,'Список уч-ов (алф)'!$A:$M,3,FALSE))</f>
        <v>0</v>
      </c>
      <c r="AB28" s="899"/>
      <c r="AC28" s="295"/>
      <c r="AD28" s="295" t="s">
        <v>638</v>
      </c>
      <c r="AE28" s="354"/>
      <c r="AF28" s="354"/>
      <c r="AG28" s="354">
        <f>IF(AF28="",AF28,VLOOKUP(AF28,'Список уч-ов (алф)'!$A:$M,3,FALSE))</f>
        <v>0</v>
      </c>
      <c r="AH28" s="355"/>
      <c r="AI28" s="354"/>
      <c r="AJ28" s="354">
        <f>IF(AI28="",AI28,VLOOKUP(AI28,'Список уч-ов (алф)'!$A:$M,3,FALSE))</f>
        <v>0</v>
      </c>
      <c r="AK28" s="329"/>
      <c r="AL28" s="302"/>
      <c r="AM28" s="354"/>
    </row>
    <row r="29" spans="1:39" ht="12.75" customHeight="1">
      <c r="A29" s="316"/>
      <c r="B29" s="250"/>
      <c r="C29" s="320">
        <f>IF(B29="",B29,VLOOKUP(B29,'Список уч-ов (алф)'!$A:$M,3,FALSE))</f>
        <v>0</v>
      </c>
      <c r="D29" s="357">
        <f>IF(B29="",B29,VLOOKUP(B29,'Список уч-ов (алф)'!$A:$K,7,FALSE))</f>
        <v>0</v>
      </c>
      <c r="E29" s="351"/>
      <c r="F29" s="351">
        <f>IF(E29="",E29,VLOOKUP(E29,'Список уч-ов (алф)'!$A:$M,3,FALSE))</f>
        <v>0</v>
      </c>
      <c r="G29" s="351"/>
      <c r="H29" s="351"/>
      <c r="I29" s="889">
        <f>IF(H29="",H29,VLOOKUP(H29,'Список уч-ов (алф)'!$A:$M,3,FALSE))</f>
        <v>0</v>
      </c>
      <c r="J29" s="896">
        <v>26</v>
      </c>
      <c r="K29" s="358">
        <v>6</v>
      </c>
      <c r="L29" s="345" t="str">
        <f>IF(K29="",K29,VLOOKUP(K29,'Список уч-ов (алф)'!$A:$M,3,FALSE))</f>
        <v>БЕРКУТОВ Дмитрий</v>
      </c>
      <c r="M29" s="366"/>
      <c r="N29" s="367"/>
      <c r="O29" s="351">
        <f>IF(N29="",N29,VLOOKUP(N29,'Список уч-ов (алф)'!$A:$M,3,FALSE))</f>
        <v>0</v>
      </c>
      <c r="P29" s="369"/>
      <c r="Q29" s="368"/>
      <c r="R29" s="322"/>
      <c r="S29" s="295" t="s">
        <v>49</v>
      </c>
      <c r="T29" s="296">
        <f>IF(E47="","",IF(E47=B46,B48,IF(E47=B48,B46)))</f>
        <v>49</v>
      </c>
      <c r="U29" s="299" t="str">
        <f>IF(T29="",T29,VLOOKUP(T29,'Список уч-ов (алф)'!$A:$M,3,FALSE))</f>
        <v>СТЕПАНОВ Михаил</v>
      </c>
      <c r="V29" s="304"/>
      <c r="W29" s="304"/>
      <c r="X29" s="305">
        <f>IF(W29="",W29,VLOOKUP(W29,'Список уч-ов (алф)'!$A:$M,3,FALSE))</f>
        <v>0</v>
      </c>
      <c r="Y29" s="323">
        <v>45</v>
      </c>
      <c r="Z29" s="364">
        <v>62</v>
      </c>
      <c r="AA29" s="327" t="str">
        <f>IF(Z29="",Z29,VLOOKUP(Z29,'Список уч-ов (алф)'!$A:$M,3,FALSE))</f>
        <v>ЯКОВЛЕВ Денис</v>
      </c>
      <c r="AB29" s="352"/>
      <c r="AC29" s="295"/>
      <c r="AD29" s="300">
        <f>IF(AC29="",AC29,VLOOKUP(AC29,'Список уч-ов (алф)'!$A:$M,3,FALSE))</f>
        <v>0</v>
      </c>
      <c r="AE29" s="354"/>
      <c r="AF29" s="354"/>
      <c r="AG29" s="889">
        <f>IF(AF29="",AF29,VLOOKUP(AF29,'Список уч-ов (алф)'!$A:$M,3,FALSE))</f>
        <v>0</v>
      </c>
      <c r="AH29" s="899" t="s">
        <v>83</v>
      </c>
      <c r="AI29" s="371">
        <v>17</v>
      </c>
      <c r="AJ29" s="343" t="str">
        <f>IF(AI29="",AI29,VLOOKUP(AI29,'Список уч-ов (алф)'!$A:$M,3,FALSE))</f>
        <v>ИЛЬИН Максим</v>
      </c>
      <c r="AK29" s="365"/>
      <c r="AL29" s="302"/>
      <c r="AM29" s="300"/>
    </row>
    <row r="30" spans="1:39" ht="12.75" customHeight="1">
      <c r="A30" s="316">
        <v>13</v>
      </c>
      <c r="B30" s="251">
        <v>57</v>
      </c>
      <c r="C30" s="334" t="str">
        <f>IF(B30="",B30,VLOOKUP(B30,'Список уч-ов (алф)'!$A:$M,3,FALSE))</f>
        <v>ЧЕРНЕВ Игорь</v>
      </c>
      <c r="D30" s="361" t="str">
        <f>IF(B30="",B30,VLOOKUP(B30,'Список уч-ов (алф)'!$A:$K,7,FALSE))</f>
        <v> Воронеж</v>
      </c>
      <c r="E30" s="319"/>
      <c r="F30" s="351">
        <f>IF(E30="",E30,VLOOKUP(E30,'Список уч-ов (алф)'!$A:$M,3,FALSE))</f>
        <v>0</v>
      </c>
      <c r="G30" s="351"/>
      <c r="H30" s="351"/>
      <c r="I30" s="889">
        <f>IF(H30="",H30,VLOOKUP(H30,'Список уч-ов (алф)'!$A:$M,3,FALSE))</f>
        <v>0</v>
      </c>
      <c r="J30" s="896"/>
      <c r="K30" s="362"/>
      <c r="L30" s="351" t="s">
        <v>639</v>
      </c>
      <c r="M30" s="370"/>
      <c r="N30" s="370"/>
      <c r="O30" s="351">
        <f>IF(N30="",N30,VLOOKUP(N30,'Список уч-ов (алф)'!$A:$M,3,FALSE))</f>
        <v>0</v>
      </c>
      <c r="P30" s="369"/>
      <c r="Q30" s="368"/>
      <c r="R30" s="322"/>
      <c r="S30" s="304"/>
      <c r="T30" s="304"/>
      <c r="U30" s="305">
        <f>IF(T30="",T30,VLOOKUP(T30,'Список уч-ов (алф)'!$A:$M,3,FALSE))</f>
        <v>0</v>
      </c>
      <c r="V30" s="337" t="s">
        <v>44</v>
      </c>
      <c r="W30" s="338">
        <v>34</v>
      </c>
      <c r="X30" s="327" t="str">
        <f>IF(W30="",W30,VLOOKUP(W30,'Список уч-ов (алф)'!$A:$M,3,FALSE))</f>
        <v>МАТИОС Василий</v>
      </c>
      <c r="Y30" s="339"/>
      <c r="Z30" s="330"/>
      <c r="AA30" s="295" t="s">
        <v>638</v>
      </c>
      <c r="AB30" s="295"/>
      <c r="AC30" s="295"/>
      <c r="AD30" s="300">
        <f>IF(AC30="",AC30,VLOOKUP(AC30,'Список уч-ов (алф)'!$A:$M,3,FALSE))</f>
        <v>0</v>
      </c>
      <c r="AE30" s="354"/>
      <c r="AF30" s="354"/>
      <c r="AG30" s="889">
        <f>IF(AF30="",AF30,VLOOKUP(AF30,'Список уч-ов (алф)'!$A:$M,3,FALSE))</f>
        <v>0</v>
      </c>
      <c r="AH30" s="899"/>
      <c r="AI30" s="300"/>
      <c r="AJ30" s="295" t="s">
        <v>639</v>
      </c>
      <c r="AK30" s="301"/>
      <c r="AL30" s="302"/>
      <c r="AM30" s="300"/>
    </row>
    <row r="31" spans="1:39" ht="12.75" customHeight="1">
      <c r="A31" s="331"/>
      <c r="B31" s="252"/>
      <c r="C31" s="305">
        <f>IF(B31="",B31,VLOOKUP(B31,'Список уч-ов (алф)'!$A:$M,3,FALSE))</f>
        <v>0</v>
      </c>
      <c r="D31" s="332">
        <f>IF(B31="",B31,VLOOKUP(B31,'Список уч-ов (алф)'!$A:$K,7,FALSE))</f>
        <v>0</v>
      </c>
      <c r="E31" s="333">
        <v>57</v>
      </c>
      <c r="F31" s="334" t="str">
        <f>IF(E31="",E31,VLOOKUP(E31,'Список уч-ов (алф)'!$A:$M,3,FALSE))</f>
        <v>ЧЕРНЕВ Игорь</v>
      </c>
      <c r="G31" s="335"/>
      <c r="H31" s="335"/>
      <c r="I31" s="368">
        <f>IF(H31="",H31,VLOOKUP(H31,'Список уч-ов (алф)'!$A:$M,3,FALSE))</f>
        <v>0</v>
      </c>
      <c r="J31" s="369"/>
      <c r="K31" s="368"/>
      <c r="L31" s="351">
        <f>IF(K31="",K31,VLOOKUP(K31,'Список уч-ов (алф)'!$A:$M,3,FALSE))</f>
        <v>0</v>
      </c>
      <c r="M31" s="351"/>
      <c r="N31" s="351"/>
      <c r="O31" s="351">
        <f>IF(N31="",N31,VLOOKUP(N31,'Список уч-ов (алф)'!$A:$M,3,FALSE))</f>
        <v>0</v>
      </c>
      <c r="P31" s="369"/>
      <c r="Q31" s="368"/>
      <c r="R31" s="322"/>
      <c r="S31" s="314">
        <v>-12</v>
      </c>
      <c r="T31" s="315">
        <f>IF(E51="","",IF(E51=B52,B50,IF(E51=B50,B52)))</f>
        <v>34</v>
      </c>
      <c r="U31" s="327" t="str">
        <f>IF(T31="",T31,VLOOKUP(T31,'Список уч-ов (алф)'!$A:$M,3,FALSE))</f>
        <v>МАТИОС Василий</v>
      </c>
      <c r="V31" s="352"/>
      <c r="W31" s="295"/>
      <c r="X31" s="295" t="s">
        <v>640</v>
      </c>
      <c r="Y31" s="297"/>
      <c r="Z31" s="297"/>
      <c r="AA31" s="300">
        <f>IF(Z31="",Z31,VLOOKUP(Z31,'Список уч-ов (алф)'!$A:$M,3,FALSE))</f>
        <v>0</v>
      </c>
      <c r="AB31" s="295" t="s">
        <v>161</v>
      </c>
      <c r="AC31" s="296">
        <f>IF(K45="","",IF(K45=H41,H49,IF(K45=H49,H41)))</f>
        <v>7</v>
      </c>
      <c r="AD31" s="299" t="str">
        <f>IF(AC31="",AC31,VLOOKUP(AC31,'Список уч-ов (алф)'!$A:$M,3,FALSE))</f>
        <v>БОЯРКИН Евгений</v>
      </c>
      <c r="AE31" s="354"/>
      <c r="AF31" s="354"/>
      <c r="AG31" s="354">
        <f>IF(AF31="",AF31,VLOOKUP(AF31,'Список уч-ов (алф)'!$A:$M,3,FALSE))</f>
        <v>0</v>
      </c>
      <c r="AH31" s="355"/>
      <c r="AI31" s="300"/>
      <c r="AJ31" s="300"/>
      <c r="AK31" s="301"/>
      <c r="AL31" s="302"/>
      <c r="AM31" s="300"/>
    </row>
    <row r="32" spans="1:39" ht="12.75" customHeight="1">
      <c r="A32" s="344">
        <v>14</v>
      </c>
      <c r="B32" s="253">
        <v>9</v>
      </c>
      <c r="C32" s="345" t="str">
        <f>IF(B32="",B32,VLOOKUP(B32,'Список уч-ов (алф)'!$A:$M,3,FALSE))</f>
        <v>ВАСИЛЬЕВ Олег</v>
      </c>
      <c r="D32" s="346" t="str">
        <f>IF(B32="",B32,VLOOKUP(B32,'Список уч-ов (алф)'!$A:$K,7,FALSE))</f>
        <v>Чебоксары</v>
      </c>
      <c r="E32" s="347"/>
      <c r="F32" s="348" t="s">
        <v>638</v>
      </c>
      <c r="G32" s="349"/>
      <c r="H32" s="350"/>
      <c r="I32" s="368">
        <f>IF(H32="",H32,VLOOKUP(H32,'Список уч-ов (алф)'!$A:$M,3,FALSE))</f>
        <v>0</v>
      </c>
      <c r="J32" s="369"/>
      <c r="K32" s="368"/>
      <c r="L32" s="351">
        <f>IF(K32="",K32,VLOOKUP(K32,'Список уч-ов (алф)'!$A:$M,3,FALSE))</f>
        <v>0</v>
      </c>
      <c r="M32" s="351"/>
      <c r="N32" s="351"/>
      <c r="O32" s="351">
        <f>IF(N32="",N32,VLOOKUP(N32,'Список уч-ов (алф)'!$A:$M,3,FALSE))</f>
        <v>0</v>
      </c>
      <c r="P32" s="369"/>
      <c r="Q32" s="368"/>
      <c r="R32" s="381" t="s">
        <v>46</v>
      </c>
      <c r="S32" s="295"/>
      <c r="T32" s="295"/>
      <c r="U32" s="300">
        <f>IF(T32="",T32,VLOOKUP(T32,'Список уч-ов (алф)'!$A:$M,3,FALSE))</f>
        <v>0</v>
      </c>
      <c r="V32" s="295">
        <v>-18</v>
      </c>
      <c r="W32" s="296">
        <f>IF(H17="","",IF(H17=E19,E15,IF(H17=E15,E19)))</f>
        <v>54</v>
      </c>
      <c r="X32" s="299" t="str">
        <f>IF(W32="",W32,VLOOKUP(W32,'Список уч-ов (алф)'!$A:$M,3,FALSE))</f>
        <v>ТЮЛЕНЕВ Евгений</v>
      </c>
      <c r="Y32" s="295"/>
      <c r="Z32" s="295"/>
      <c r="AA32" s="300">
        <f>IF(Z32="",Z32,VLOOKUP(Z32,'Список уч-ов (алф)'!$A:$M,3,FALSE))</f>
        <v>0</v>
      </c>
      <c r="AB32" s="341"/>
      <c r="AC32" s="341"/>
      <c r="AD32" s="341">
        <f>IF(AC32="",AC32,VLOOKUP(AC32,'Список уч-ов (алф)'!$A:$M,3,FALSE))</f>
        <v>0</v>
      </c>
      <c r="AE32" s="311"/>
      <c r="AF32" s="354"/>
      <c r="AG32" s="354">
        <f>IF(AF32="",AF32,VLOOKUP(AF32,'Список уч-ов (алф)'!$A:$M,3,FALSE))</f>
        <v>0</v>
      </c>
      <c r="AH32" s="355"/>
      <c r="AI32" s="300"/>
      <c r="AJ32" s="300"/>
      <c r="AK32" s="301"/>
      <c r="AL32" s="379"/>
      <c r="AM32" s="313"/>
    </row>
    <row r="33" spans="1:39" ht="12.75" customHeight="1">
      <c r="A33" s="316"/>
      <c r="B33" s="250"/>
      <c r="C33" s="320">
        <f>IF(B33="",B33,VLOOKUP(B33,'Список уч-ов (алф)'!$A:$M,3,FALSE))</f>
        <v>0</v>
      </c>
      <c r="D33" s="357">
        <f>IF(B33="",B33,VLOOKUP(B33,'Список уч-ов (алф)'!$A:$K,7,FALSE))</f>
        <v>0</v>
      </c>
      <c r="E33" s="351"/>
      <c r="F33" s="889">
        <f>IF(E33="",E33,VLOOKUP(E33,'Список уч-ов (алф)'!$A:$M,3,FALSE))</f>
        <v>0</v>
      </c>
      <c r="G33" s="896" t="s">
        <v>29</v>
      </c>
      <c r="H33" s="358">
        <v>6</v>
      </c>
      <c r="I33" s="345" t="str">
        <f>IF(H33="",H33,VLOOKUP(H33,'Список уч-ов (алф)'!$A:$M,3,FALSE))</f>
        <v>БЕРКУТОВ Дмитрий</v>
      </c>
      <c r="J33" s="366"/>
      <c r="K33" s="367"/>
      <c r="L33" s="351">
        <f>IF(K33="",K33,VLOOKUP(K33,'Список уч-ов (алф)'!$A:$M,3,FALSE))</f>
        <v>0</v>
      </c>
      <c r="M33" s="351"/>
      <c r="N33" s="351"/>
      <c r="O33" s="351">
        <f>IF(N33="",N33,VLOOKUP(N33,'Список уч-ов (алф)'!$A:$M,3,FALSE))</f>
        <v>0</v>
      </c>
      <c r="P33" s="369"/>
      <c r="Q33" s="368"/>
      <c r="R33" s="322"/>
      <c r="S33" s="295">
        <v>-13</v>
      </c>
      <c r="T33" s="296">
        <f>IF(E55="","",IF(E55=B56,B54,IF(E55=B54,B56)))</f>
        <v>25</v>
      </c>
      <c r="U33" s="299" t="str">
        <f>IF(T33="",T33,VLOOKUP(T33,'Список уч-ов (алф)'!$A:$M,3,FALSE))</f>
        <v>КОНОПЛЁВ Алексей</v>
      </c>
      <c r="V33" s="304"/>
      <c r="W33" s="304"/>
      <c r="X33" s="305">
        <f>IF(W33="",W33,VLOOKUP(W33,'Список уч-ов (алф)'!$A:$M,3,FALSE))</f>
        <v>0</v>
      </c>
      <c r="Y33" s="323">
        <v>46</v>
      </c>
      <c r="Z33" s="324">
        <v>54</v>
      </c>
      <c r="AA33" s="299" t="str">
        <f>IF(Z33="",Z33,VLOOKUP(Z33,'Список уч-ов (алф)'!$A:$M,3,FALSE))</f>
        <v>ТЮЛЕНЕВ Евгений</v>
      </c>
      <c r="AB33" s="354"/>
      <c r="AC33" s="354"/>
      <c r="AD33" s="889">
        <f>IF(AC33="",AC33,VLOOKUP(AC33,'Список уч-ов (алф)'!$A:$M,3,FALSE))</f>
        <v>0</v>
      </c>
      <c r="AE33" s="899" t="s">
        <v>81</v>
      </c>
      <c r="AF33" s="371">
        <v>17</v>
      </c>
      <c r="AG33" s="327" t="str">
        <f>IF(AF33="",AF33,VLOOKUP(AF33,'Список уч-ов (алф)'!$A:$M,3,FALSE))</f>
        <v>ИЛЬИН Максим</v>
      </c>
      <c r="AH33" s="352"/>
      <c r="AI33" s="300"/>
      <c r="AJ33" s="300"/>
      <c r="AK33" s="301"/>
      <c r="AL33" s="379"/>
      <c r="AM33" s="372"/>
    </row>
    <row r="34" spans="1:39" ht="12.75" customHeight="1">
      <c r="A34" s="316">
        <v>15</v>
      </c>
      <c r="B34" s="251">
        <v>41</v>
      </c>
      <c r="C34" s="334" t="str">
        <f>IF(B34="",B34,VLOOKUP(B34,'Список уч-ов (алф)'!$A:$M,3,FALSE))</f>
        <v>ПУЧИНИН Андрей</v>
      </c>
      <c r="D34" s="361" t="str">
        <f>IF(B34="",B34,VLOOKUP(B34,'Список уч-ов (алф)'!$A:$K,7,FALSE))</f>
        <v>Сергиев-Посад</v>
      </c>
      <c r="E34" s="319"/>
      <c r="F34" s="889">
        <f>IF(E34="",E34,VLOOKUP(E34,'Список уч-ов (алф)'!$A:$M,3,FALSE))</f>
        <v>0</v>
      </c>
      <c r="G34" s="896"/>
      <c r="H34" s="362"/>
      <c r="I34" s="351" t="s">
        <v>639</v>
      </c>
      <c r="J34" s="370"/>
      <c r="K34" s="370"/>
      <c r="L34" s="351">
        <f>IF(K34="",K34,VLOOKUP(K34,'Список уч-ов (алф)'!$A:$M,3,FALSE))</f>
        <v>0</v>
      </c>
      <c r="M34" s="351"/>
      <c r="N34" s="351"/>
      <c r="O34" s="351">
        <f>IF(N34="",N34,VLOOKUP(N34,'Список уч-ов (алф)'!$A:$M,3,FALSE))</f>
        <v>0</v>
      </c>
      <c r="P34" s="369"/>
      <c r="Q34" s="368"/>
      <c r="R34" s="360"/>
      <c r="S34" s="304"/>
      <c r="T34" s="304"/>
      <c r="U34" s="305">
        <f>IF(T34="",T34,VLOOKUP(T34,'Список уч-ов (алф)'!$A:$M,3,FALSE))</f>
        <v>0</v>
      </c>
      <c r="V34" s="337" t="s">
        <v>45</v>
      </c>
      <c r="W34" s="338">
        <v>25</v>
      </c>
      <c r="X34" s="327" t="str">
        <f>IF(W34="",W34,VLOOKUP(W34,'Список уч-ов (алф)'!$A:$M,3,FALSE))</f>
        <v>КОНОПЛЁВ Алексей</v>
      </c>
      <c r="Y34" s="339"/>
      <c r="Z34" s="340"/>
      <c r="AA34" s="356" t="s">
        <v>639</v>
      </c>
      <c r="AB34" s="337"/>
      <c r="AC34" s="354"/>
      <c r="AD34" s="889">
        <f>IF(AC34="",AC34,VLOOKUP(AC34,'Список уч-ов (алф)'!$A:$M,3,FALSE))</f>
        <v>0</v>
      </c>
      <c r="AE34" s="899"/>
      <c r="AF34" s="300"/>
      <c r="AG34" s="297" t="s">
        <v>639</v>
      </c>
      <c r="AH34" s="300"/>
      <c r="AI34" s="300"/>
      <c r="AJ34" s="300"/>
      <c r="AK34" s="373"/>
      <c r="AL34" s="380"/>
      <c r="AM34" s="374"/>
    </row>
    <row r="35" spans="1:39" ht="12.75" customHeight="1">
      <c r="A35" s="331"/>
      <c r="B35" s="252"/>
      <c r="C35" s="305">
        <f>IF(B35="",B35,VLOOKUP(B35,'Список уч-ов (алф)'!$A:$M,3,FALSE))</f>
        <v>0</v>
      </c>
      <c r="D35" s="332">
        <f>IF(B35="",B35,VLOOKUP(B35,'Список уч-ов (алф)'!$A:$K,7,FALSE))</f>
        <v>0</v>
      </c>
      <c r="E35" s="333">
        <v>6</v>
      </c>
      <c r="F35" s="345" t="str">
        <f>IF(E35="",E35,VLOOKUP(E35,'Список уч-ов (алф)'!$A:$M,3,FALSE))</f>
        <v>БЕРКУТОВ Дмитрий</v>
      </c>
      <c r="G35" s="366"/>
      <c r="H35" s="367"/>
      <c r="I35" s="351">
        <f>IF(H35="",H35,VLOOKUP(H35,'Список уч-ов (алф)'!$A:$M,3,FALSE))</f>
        <v>0</v>
      </c>
      <c r="J35" s="351"/>
      <c r="K35" s="351"/>
      <c r="L35" s="351">
        <f>IF(K35="",K35,VLOOKUP(K35,'Список уч-ов (алф)'!$A:$M,3,FALSE))</f>
        <v>0</v>
      </c>
      <c r="M35" s="351"/>
      <c r="N35" s="351"/>
      <c r="O35" s="351">
        <f>IF(N35="",N35,VLOOKUP(N35,'Список уч-ов (алф)'!$A:$M,3,FALSE))</f>
        <v>0</v>
      </c>
      <c r="P35" s="369"/>
      <c r="Q35" s="368"/>
      <c r="R35" s="897" t="s">
        <v>734</v>
      </c>
      <c r="S35" s="314">
        <v>-14</v>
      </c>
      <c r="T35" s="315">
        <f>IF(E59="","",IF(E59=B58,B60,IF(E59=B60,B58)))</f>
        <v>35</v>
      </c>
      <c r="U35" s="327" t="str">
        <f>IF(T35="",T35,VLOOKUP(T35,'Список уч-ов (алф)'!$A:$M,3,FALSE))</f>
        <v>МЕТЛОВ Андрей</v>
      </c>
      <c r="V35" s="352"/>
      <c r="W35" s="295"/>
      <c r="X35" s="295" t="s">
        <v>638</v>
      </c>
      <c r="Y35" s="300"/>
      <c r="Z35" s="300"/>
      <c r="AA35" s="889">
        <f>IF(Z35="",Z35,VLOOKUP(Z35,'Список уч-ов (алф)'!$A:$M,3,FALSE))</f>
        <v>0</v>
      </c>
      <c r="AB35" s="899" t="s">
        <v>77</v>
      </c>
      <c r="AC35" s="371">
        <v>17</v>
      </c>
      <c r="AD35" s="327" t="str">
        <f>IF(AC35="",AC35,VLOOKUP(AC35,'Список уч-ов (алф)'!$A:$M,3,FALSE))</f>
        <v>ИЛЬИН Максим</v>
      </c>
      <c r="AE35" s="353"/>
      <c r="AF35" s="300"/>
      <c r="AG35" s="300"/>
      <c r="AH35" s="300"/>
      <c r="AI35" s="300"/>
      <c r="AJ35" s="300"/>
      <c r="AK35" s="301"/>
      <c r="AL35" s="379"/>
      <c r="AM35" s="330"/>
    </row>
    <row r="36" spans="1:39" ht="12.75" customHeight="1">
      <c r="A36" s="344">
        <v>16</v>
      </c>
      <c r="B36" s="253">
        <v>6</v>
      </c>
      <c r="C36" s="345" t="str">
        <f>IF(B36="",B36,VLOOKUP(B36,'Список уч-ов (алф)'!$A:$M,3,FALSE))</f>
        <v>БЕРКУТОВ Дмитрий</v>
      </c>
      <c r="D36" s="346" t="str">
        <f>IF(B36="",B36,VLOOKUP(B36,'Список уч-ов (алф)'!$A:$K,7,FALSE))</f>
        <v>Ижевск</v>
      </c>
      <c r="E36" s="347"/>
      <c r="F36" s="351" t="s">
        <v>638</v>
      </c>
      <c r="G36" s="370"/>
      <c r="H36" s="370"/>
      <c r="I36" s="351">
        <f>IF(H36="",H36,VLOOKUP(H36,'Список уч-ов (алф)'!$A:$M,3,FALSE))</f>
        <v>0</v>
      </c>
      <c r="J36" s="351"/>
      <c r="K36" s="351"/>
      <c r="L36" s="368">
        <f>IF(K36="",K36,VLOOKUP(K36,'Список уч-ов (алф)'!$A:$M,3,FALSE))</f>
        <v>0</v>
      </c>
      <c r="M36" s="368"/>
      <c r="N36" s="368"/>
      <c r="O36" s="368">
        <f>IF(N36="",N36,VLOOKUP(N36,'Список уч-ов (алф)'!$A:$M,3,FALSE))</f>
        <v>0</v>
      </c>
      <c r="P36" s="369"/>
      <c r="Q36" s="368"/>
      <c r="R36" s="897">
        <f>IF(Q36="",Q36,VLOOKUP(Q36,'Список уч-ов (алф)'!$A:$M,3,FALSE))</f>
        <v>0</v>
      </c>
      <c r="S36" s="295"/>
      <c r="T36" s="295"/>
      <c r="U36" s="300">
        <f>IF(T36="",T36,VLOOKUP(T36,'Список уч-ов (алф)'!$A:$M,3,FALSE))</f>
        <v>0</v>
      </c>
      <c r="V36" s="295">
        <v>-17</v>
      </c>
      <c r="W36" s="296">
        <f>IF(H9="","",IF(H9=E7,E11,IF(H9=E11,E7)))</f>
        <v>31</v>
      </c>
      <c r="X36" s="299" t="str">
        <f>IF(W36="",W36,VLOOKUP(W36,'Список уч-ов (алф)'!$A:$M,3,FALSE))</f>
        <v>ЛОСКУТОВ Дмитрий</v>
      </c>
      <c r="Y36" s="295"/>
      <c r="Z36" s="295"/>
      <c r="AA36" s="889">
        <f>IF(Z36="",Z36,VLOOKUP(Z36,'Список уч-ов (алф)'!$A:$M,3,FALSE))</f>
        <v>0</v>
      </c>
      <c r="AB36" s="899"/>
      <c r="AC36" s="300"/>
      <c r="AD36" s="295" t="s">
        <v>639</v>
      </c>
      <c r="AE36" s="300"/>
      <c r="AF36" s="300"/>
      <c r="AG36" s="300"/>
      <c r="AH36" s="411"/>
      <c r="AI36" s="411"/>
      <c r="AJ36" s="411"/>
      <c r="AK36" s="405"/>
      <c r="AL36" s="405"/>
      <c r="AM36" s="417"/>
    </row>
    <row r="37" spans="1:39" ht="12.75" customHeight="1">
      <c r="A37" s="320"/>
      <c r="B37" s="249"/>
      <c r="C37" s="320">
        <f>IF(B37="",B37,VLOOKUP(B37,'Список уч-ов (алф)'!$A:$M,3,FALSE))</f>
        <v>0</v>
      </c>
      <c r="D37" s="382">
        <f>IF(B37="",B37,VLOOKUP(B37,'Список уч-ов (алф)'!$A:$K,7,FALSE))</f>
        <v>0</v>
      </c>
      <c r="E37" s="320"/>
      <c r="F37" s="320">
        <f>IF(E37="",E37,VLOOKUP(E37,'Список уч-ов (алф)'!$A:$M,3,FALSE))</f>
        <v>0</v>
      </c>
      <c r="G37" s="383"/>
      <c r="H37" s="383"/>
      <c r="I37" s="320">
        <f>IF(H37="",H37,VLOOKUP(H37,'Список уч-ов (алф)'!$A:$M,3,FALSE))</f>
        <v>0</v>
      </c>
      <c r="J37" s="320"/>
      <c r="K37" s="320"/>
      <c r="L37" s="384">
        <f>IF(K37="",K37,VLOOKUP(K37,'Список уч-ов (алф)'!$A:$M,3,FALSE))</f>
        <v>0</v>
      </c>
      <c r="M37" s="368"/>
      <c r="N37" s="368"/>
      <c r="O37" s="889">
        <f>IF(N37="",N37,VLOOKUP(N37,'Список уч-ов (алф)'!$A:$M,3,FALSE))</f>
        <v>0</v>
      </c>
      <c r="P37" s="896">
        <v>31</v>
      </c>
      <c r="Q37" s="385">
        <v>42</v>
      </c>
      <c r="R37" s="898" t="str">
        <f>IF(Q37="",Q37,VLOOKUP(Q37,'Список уч-ов (алф)'!$A:$M,3,FALSE))</f>
        <v>САВЕЛЬЕВ Сергей</v>
      </c>
      <c r="S37" s="295">
        <v>-15</v>
      </c>
      <c r="T37" s="296">
        <f>IF(E63="","",IF(E63=B62,B64,IF(E63=B64,B62)))</f>
        <v>17</v>
      </c>
      <c r="U37" s="299" t="str">
        <f>IF(T37="",T37,VLOOKUP(T37,'Список уч-ов (алф)'!$A:$M,3,FALSE))</f>
        <v>ИЛЬИН Максим</v>
      </c>
      <c r="V37" s="304"/>
      <c r="W37" s="304"/>
      <c r="X37" s="305">
        <f>IF(W37="",W37,VLOOKUP(W37,'Список уч-ов (алф)'!$A:$M,3,FALSE))</f>
        <v>0</v>
      </c>
      <c r="Y37" s="323">
        <v>47</v>
      </c>
      <c r="Z37" s="364">
        <v>17</v>
      </c>
      <c r="AA37" s="327" t="str">
        <f>IF(Z37="",Z37,VLOOKUP(Z37,'Список уч-ов (алф)'!$A:$M,3,FALSE))</f>
        <v>ИЛЬИН Максим</v>
      </c>
      <c r="AB37" s="352"/>
      <c r="AC37" s="300"/>
      <c r="AD37" s="300"/>
      <c r="AE37" s="300"/>
      <c r="AF37" s="300"/>
      <c r="AG37" s="300"/>
      <c r="AH37" s="411"/>
      <c r="AI37" s="411"/>
      <c r="AJ37" s="411"/>
      <c r="AK37" s="405"/>
      <c r="AL37" s="405"/>
      <c r="AM37" s="409"/>
    </row>
    <row r="38" spans="1:39" ht="12.75" customHeight="1">
      <c r="A38" s="316">
        <v>17</v>
      </c>
      <c r="B38" s="251">
        <v>42</v>
      </c>
      <c r="C38" s="334" t="str">
        <f>IF(B38="",B38,VLOOKUP(B38,'Список уч-ов (алф)'!$A:$M,3,FALSE))</f>
        <v>САВЕЛЬЕВ Сергей</v>
      </c>
      <c r="D38" s="361" t="str">
        <f>IF(B38="",B38,VLOOKUP(B38,'Список уч-ов (алф)'!$A:$K,7,FALSE))</f>
        <v>Санкт-Петербург</v>
      </c>
      <c r="E38" s="319"/>
      <c r="F38" s="320">
        <f>IF(E38="",E38,VLOOKUP(E38,'Список уч-ов (алф)'!$A:$M,3,FALSE))</f>
        <v>0</v>
      </c>
      <c r="G38" s="320"/>
      <c r="H38" s="320"/>
      <c r="I38" s="320">
        <f>IF(H38="",H38,VLOOKUP(H38,'Список уч-ов (алф)'!$A:$M,3,FALSE))</f>
        <v>0</v>
      </c>
      <c r="J38" s="320"/>
      <c r="K38" s="320"/>
      <c r="L38" s="320">
        <f>IF(K38="",K38,VLOOKUP(K38,'Список уч-ов (алф)'!$A:$M,3,FALSE))</f>
        <v>0</v>
      </c>
      <c r="M38" s="320"/>
      <c r="N38" s="320"/>
      <c r="O38" s="889">
        <f>IF(N38="",N38,VLOOKUP(N38,'Список уч-ов (алф)'!$A:$M,3,FALSE))</f>
        <v>0</v>
      </c>
      <c r="P38" s="896"/>
      <c r="Q38" s="387"/>
      <c r="R38" s="388"/>
      <c r="S38" s="304"/>
      <c r="T38" s="304"/>
      <c r="U38" s="305">
        <f>IF(T38="",T38,VLOOKUP(T38,'Список уч-ов (алф)'!$A:$M,3,FALSE))</f>
        <v>0</v>
      </c>
      <c r="V38" s="337" t="s">
        <v>65</v>
      </c>
      <c r="W38" s="338">
        <v>17</v>
      </c>
      <c r="X38" s="327" t="str">
        <f>IF(W38="",W38,VLOOKUP(W38,'Список уч-ов (алф)'!$A:$M,3,FALSE))</f>
        <v>ИЛЬИН Максим</v>
      </c>
      <c r="Y38" s="339"/>
      <c r="Z38" s="330"/>
      <c r="AA38" s="295" t="s">
        <v>640</v>
      </c>
      <c r="AB38" s="298"/>
      <c r="AC38" s="298"/>
      <c r="AD38" s="298"/>
      <c r="AE38" s="298"/>
      <c r="AF38" s="298"/>
      <c r="AG38" s="298"/>
      <c r="AH38" s="413"/>
      <c r="AI38" s="414"/>
      <c r="AJ38" s="415"/>
      <c r="AK38" s="405"/>
      <c r="AL38" s="405"/>
      <c r="AM38" s="254"/>
    </row>
    <row r="39" spans="1:39" ht="12.75" customHeight="1">
      <c r="A39" s="331"/>
      <c r="B39" s="252"/>
      <c r="C39" s="305">
        <f>IF(B39="",B39,VLOOKUP(B39,'Список уч-ов (алф)'!$A:$M,3,FALSE))</f>
        <v>0</v>
      </c>
      <c r="D39" s="332">
        <f>IF(B39="",B39,VLOOKUP(B39,'Список уч-ов (алф)'!$A:$K,7,FALSE))</f>
        <v>0</v>
      </c>
      <c r="E39" s="333">
        <v>42</v>
      </c>
      <c r="F39" s="334" t="str">
        <f>IF(E39="",E39,VLOOKUP(E39,'Список уч-ов (алф)'!$A:$M,3,FALSE))</f>
        <v>САВЕЛЬЕВ Сергей</v>
      </c>
      <c r="G39" s="335"/>
      <c r="H39" s="335"/>
      <c r="I39" s="320">
        <f>IF(H39="",H39,VLOOKUP(H39,'Список уч-ов (алф)'!$A:$M,3,FALSE))</f>
        <v>0</v>
      </c>
      <c r="J39" s="320"/>
      <c r="K39" s="320"/>
      <c r="L39" s="320">
        <f>IF(K39="",K39,VLOOKUP(K39,'Список уч-ов (алф)'!$A:$M,3,FALSE))</f>
        <v>0</v>
      </c>
      <c r="M39" s="320"/>
      <c r="N39" s="320"/>
      <c r="O39" s="320">
        <f>IF(N39="",N39,VLOOKUP(N39,'Список уч-ов (алф)'!$A:$M,3,FALSE))</f>
        <v>0</v>
      </c>
      <c r="P39" s="390"/>
      <c r="Q39" s="384"/>
      <c r="R39" s="322"/>
      <c r="S39" s="314">
        <v>-16</v>
      </c>
      <c r="T39" s="315">
        <f>IF(E67="","",IF(E67=B66,B68,IF(E67=B68,B66)))</f>
        <v>27</v>
      </c>
      <c r="U39" s="327" t="str">
        <f>IF(T39="",T39,VLOOKUP(T39,'Список уч-ов (алф)'!$A:$M,3,FALSE))</f>
        <v>КРЕТОВ Глеб</v>
      </c>
      <c r="V39" s="352"/>
      <c r="W39" s="298"/>
      <c r="X39" s="295" t="s">
        <v>638</v>
      </c>
      <c r="Y39" s="297"/>
      <c r="Z39" s="297"/>
      <c r="AA39" s="298"/>
      <c r="AB39" s="298"/>
      <c r="AC39" s="298"/>
      <c r="AD39" s="298"/>
      <c r="AE39" s="298"/>
      <c r="AF39" s="298"/>
      <c r="AG39" s="298"/>
      <c r="AH39" s="413"/>
      <c r="AI39" s="413"/>
      <c r="AJ39" s="326"/>
      <c r="AK39" s="380"/>
      <c r="AL39" s="380"/>
      <c r="AM39" s="421"/>
    </row>
    <row r="40" spans="1:39" ht="12.75" customHeight="1">
      <c r="A40" s="344">
        <v>18</v>
      </c>
      <c r="B40" s="253">
        <v>11</v>
      </c>
      <c r="C40" s="345" t="str">
        <f>IF(B40="",B40,VLOOKUP(B40,'Список уч-ов (алф)'!$A:$M,3,FALSE))</f>
        <v>ГАЛЬПЕРИН Валерий</v>
      </c>
      <c r="D40" s="346" t="str">
        <f>IF(B40="",B40,VLOOKUP(B40,'Список уч-ов (алф)'!$A:$K,7,FALSE))</f>
        <v>Ухта</v>
      </c>
      <c r="E40" s="347"/>
      <c r="F40" s="348" t="s">
        <v>638</v>
      </c>
      <c r="G40" s="349"/>
      <c r="H40" s="350"/>
      <c r="I40" s="351">
        <f>IF(H40="",H40,VLOOKUP(H40,'Список уч-ов (алф)'!$A:$M,3,FALSE))</f>
        <v>0</v>
      </c>
      <c r="J40" s="351"/>
      <c r="K40" s="351"/>
      <c r="L40" s="351">
        <f>IF(K40="",K40,VLOOKUP(K40,'Список уч-ов (алф)'!$A:$M,3,FALSE))</f>
        <v>0</v>
      </c>
      <c r="M40" s="351"/>
      <c r="N40" s="351"/>
      <c r="O40" s="351">
        <f>IF(N40="",N40,VLOOKUP(N40,'Список уч-ов (алф)'!$A:$M,3,FALSE))</f>
        <v>0</v>
      </c>
      <c r="P40" s="369"/>
      <c r="Q40" s="368"/>
      <c r="R40" s="322"/>
      <c r="S40" s="386"/>
      <c r="T40" s="298"/>
      <c r="U40" s="386"/>
      <c r="V40" s="386"/>
      <c r="W40" s="298"/>
      <c r="X40" s="386"/>
      <c r="Y40" s="298"/>
      <c r="Z40" s="298"/>
      <c r="AA40" s="386"/>
      <c r="AB40" s="386"/>
      <c r="AC40" s="298"/>
      <c r="AD40" s="386"/>
      <c r="AE40" s="386"/>
      <c r="AF40" s="298"/>
      <c r="AG40" s="386"/>
      <c r="AH40" s="413"/>
      <c r="AI40" s="414"/>
      <c r="AJ40" s="415"/>
      <c r="AK40" s="405"/>
      <c r="AL40" s="405"/>
      <c r="AM40" s="417"/>
    </row>
    <row r="41" spans="1:39" ht="12.75" customHeight="1">
      <c r="A41" s="316"/>
      <c r="B41" s="250"/>
      <c r="C41" s="320">
        <f>IF(B41="",B41,VLOOKUP(B41,'Список уч-ов (алф)'!$A:$M,3,FALSE))</f>
        <v>0</v>
      </c>
      <c r="D41" s="357">
        <f>IF(B41="",B41,VLOOKUP(B41,'Список уч-ов (алф)'!$A:$K,7,FALSE))</f>
        <v>0</v>
      </c>
      <c r="E41" s="351"/>
      <c r="F41" s="889">
        <f>IF(E41="",E41,VLOOKUP(E41,'Список уч-ов (алф)'!$A:$M,3,FALSE))</f>
        <v>0</v>
      </c>
      <c r="G41" s="896" t="s">
        <v>30</v>
      </c>
      <c r="H41" s="358">
        <v>42</v>
      </c>
      <c r="I41" s="334" t="str">
        <f>IF(H41="",H41,VLOOKUP(H41,'Список уч-ов (алф)'!$A:$M,3,FALSE))</f>
        <v>САВЕЛЬЕВ Сергей</v>
      </c>
      <c r="J41" s="335"/>
      <c r="K41" s="335"/>
      <c r="L41" s="351">
        <f>IF(K41="",K41,VLOOKUP(K41,'Список уч-ов (алф)'!$A:$M,3,FALSE))</f>
        <v>0</v>
      </c>
      <c r="M41" s="351"/>
      <c r="N41" s="351"/>
      <c r="O41" s="351">
        <f>IF(N41="",N41,VLOOKUP(N41,'Список уч-ов (алф)'!$A:$M,3,FALSE))</f>
        <v>0</v>
      </c>
      <c r="P41" s="369"/>
      <c r="Q41" s="368"/>
      <c r="R41" s="322"/>
      <c r="S41" s="407"/>
      <c r="T41" s="359"/>
      <c r="U41" s="407"/>
      <c r="V41" s="407"/>
      <c r="W41" s="359"/>
      <c r="X41" s="407"/>
      <c r="Y41" s="359"/>
      <c r="Z41" s="359"/>
      <c r="AA41" s="407"/>
      <c r="AB41" s="407"/>
      <c r="AC41" s="359"/>
      <c r="AD41" s="407"/>
      <c r="AE41" s="407"/>
      <c r="AF41" s="359"/>
      <c r="AG41" s="407"/>
      <c r="AH41" s="408"/>
      <c r="AI41" s="359"/>
      <c r="AJ41" s="408"/>
      <c r="AK41" s="405"/>
      <c r="AL41" s="405"/>
      <c r="AM41" s="409"/>
    </row>
    <row r="42" spans="1:39" ht="12.75" customHeight="1">
      <c r="A42" s="316">
        <v>19</v>
      </c>
      <c r="B42" s="251">
        <v>21</v>
      </c>
      <c r="C42" s="334" t="str">
        <f>IF(B42="",B42,VLOOKUP(B42,'Список уч-ов (алф)'!$A:$M,3,FALSE))</f>
        <v>КЕМЕЖ Вадим</v>
      </c>
      <c r="D42" s="361" t="str">
        <f>IF(B42="",B42,VLOOKUP(B42,'Список уч-ов (алф)'!$A:$K,7,FALSE))</f>
        <v>Набережные Челны</v>
      </c>
      <c r="E42" s="319"/>
      <c r="F42" s="889">
        <f>IF(E42="",E42,VLOOKUP(E42,'Список уч-ов (алф)'!$A:$M,3,FALSE))</f>
        <v>0</v>
      </c>
      <c r="G42" s="896"/>
      <c r="H42" s="362"/>
      <c r="I42" s="348" t="s">
        <v>638</v>
      </c>
      <c r="J42" s="349"/>
      <c r="K42" s="350"/>
      <c r="L42" s="351">
        <f>IF(K42="",K42,VLOOKUP(K42,'Список уч-ов (алф)'!$A:$M,3,FALSE))</f>
        <v>0</v>
      </c>
      <c r="M42" s="351"/>
      <c r="N42" s="351"/>
      <c r="O42" s="351">
        <f>IF(N42="",N42,VLOOKUP(N42,'Список уч-ов (алф)'!$A:$M,3,FALSE))</f>
        <v>0</v>
      </c>
      <c r="P42" s="369"/>
      <c r="Q42" s="368"/>
      <c r="R42" s="322"/>
      <c r="S42" s="407"/>
      <c r="T42" s="359"/>
      <c r="U42" s="407"/>
      <c r="V42" s="407"/>
      <c r="W42" s="359"/>
      <c r="X42" s="407"/>
      <c r="Y42" s="359"/>
      <c r="Z42" s="359"/>
      <c r="AA42" s="407"/>
      <c r="AB42" s="407"/>
      <c r="AC42" s="359"/>
      <c r="AD42" s="407"/>
      <c r="AE42" s="407"/>
      <c r="AF42" s="359"/>
      <c r="AG42" s="407"/>
      <c r="AH42" s="407"/>
      <c r="AI42" s="359"/>
      <c r="AJ42" s="407"/>
      <c r="AK42" s="405"/>
      <c r="AL42" s="405"/>
      <c r="AM42" s="254"/>
    </row>
    <row r="43" spans="1:39" ht="12.75" customHeight="1">
      <c r="A43" s="331"/>
      <c r="B43" s="252"/>
      <c r="C43" s="305">
        <f>IF(B43="",B43,VLOOKUP(B43,'Список уч-ов (алф)'!$A:$M,3,FALSE))</f>
        <v>0</v>
      </c>
      <c r="D43" s="332">
        <f>IF(B43="",B43,VLOOKUP(B43,'Список уч-ов (алф)'!$A:$K,7,FALSE))</f>
        <v>0</v>
      </c>
      <c r="E43" s="333">
        <v>21</v>
      </c>
      <c r="F43" s="345" t="str">
        <f>IF(E43="",E43,VLOOKUP(E43,'Список уч-ов (алф)'!$A:$M,3,FALSE))</f>
        <v>КЕМЕЖ Вадим</v>
      </c>
      <c r="G43" s="366"/>
      <c r="H43" s="367"/>
      <c r="I43" s="368">
        <f>IF(H43="",H43,VLOOKUP(H43,'Список уч-ов (алф)'!$A:$M,3,FALSE))</f>
        <v>0</v>
      </c>
      <c r="J43" s="369"/>
      <c r="K43" s="368"/>
      <c r="L43" s="351">
        <f>IF(K43="",K43,VLOOKUP(K43,'Список уч-ов (алф)'!$A:$M,3,FALSE))</f>
        <v>0</v>
      </c>
      <c r="M43" s="351"/>
      <c r="N43" s="351"/>
      <c r="O43" s="351">
        <f>IF(N43="",N43,VLOOKUP(N43,'Список уч-ов (алф)'!$A:$M,3,FALSE))</f>
        <v>0</v>
      </c>
      <c r="P43" s="369"/>
      <c r="Q43" s="368"/>
      <c r="R43" s="322"/>
      <c r="S43" s="407"/>
      <c r="T43" s="359"/>
      <c r="U43" s="801" t="s">
        <v>780</v>
      </c>
      <c r="V43" s="801"/>
      <c r="W43" s="802"/>
      <c r="X43" s="801"/>
      <c r="Y43" s="802"/>
      <c r="Z43" s="802"/>
      <c r="AA43" s="801"/>
      <c r="AB43" s="801"/>
      <c r="AC43" s="802"/>
      <c r="AD43" s="801"/>
      <c r="AE43" s="801"/>
      <c r="AF43" s="802"/>
      <c r="AG43" s="801" t="s">
        <v>730</v>
      </c>
      <c r="AH43" s="407"/>
      <c r="AI43" s="359"/>
      <c r="AJ43" s="407"/>
      <c r="AK43" s="380"/>
      <c r="AL43" s="380"/>
      <c r="AM43" s="410"/>
    </row>
    <row r="44" spans="1:39" ht="12.75" customHeight="1">
      <c r="A44" s="344">
        <v>20</v>
      </c>
      <c r="B44" s="253">
        <v>59</v>
      </c>
      <c r="C44" s="345" t="str">
        <f>IF(B44="",B44,VLOOKUP(B44,'Список уч-ов (алф)'!$A:$M,3,FALSE))</f>
        <v>ЧИСТЯКОВ Алексей</v>
      </c>
      <c r="D44" s="346" t="str">
        <f>IF(B44="",B44,VLOOKUP(B44,'Список уч-ов (алф)'!$A:$K,7,FALSE))</f>
        <v>Пермь </v>
      </c>
      <c r="E44" s="347"/>
      <c r="F44" s="351" t="s">
        <v>638</v>
      </c>
      <c r="G44" s="370"/>
      <c r="H44" s="370"/>
      <c r="I44" s="368">
        <f>IF(H44="",H44,VLOOKUP(H44,'Список уч-ов (алф)'!$A:$M,3,FALSE))</f>
        <v>0</v>
      </c>
      <c r="J44" s="369"/>
      <c r="K44" s="368"/>
      <c r="L44" s="351">
        <f>IF(K44="",K44,VLOOKUP(K44,'Список уч-ов (алф)'!$A:$M,3,FALSE))</f>
        <v>0</v>
      </c>
      <c r="M44" s="351"/>
      <c r="N44" s="351"/>
      <c r="O44" s="351">
        <f>IF(N44="",N44,VLOOKUP(N44,'Список уч-ов (алф)'!$A:$M,3,FALSE))</f>
        <v>0</v>
      </c>
      <c r="P44" s="369"/>
      <c r="Q44" s="368"/>
      <c r="R44" s="322"/>
      <c r="S44" s="407"/>
      <c r="T44" s="359"/>
      <c r="U44" s="801"/>
      <c r="V44" s="801"/>
      <c r="W44" s="802"/>
      <c r="X44" s="801"/>
      <c r="Y44" s="802"/>
      <c r="Z44" s="802"/>
      <c r="AA44" s="801"/>
      <c r="AB44" s="801"/>
      <c r="AC44" s="802"/>
      <c r="AD44" s="801"/>
      <c r="AE44" s="801"/>
      <c r="AF44" s="802"/>
      <c r="AG44" s="801"/>
      <c r="AH44" s="411"/>
      <c r="AI44" s="411"/>
      <c r="AJ44" s="411"/>
      <c r="AK44" s="405"/>
      <c r="AL44" s="405"/>
      <c r="AM44" s="411"/>
    </row>
    <row r="45" spans="1:39" ht="12.75" customHeight="1">
      <c r="A45" s="316"/>
      <c r="B45" s="250"/>
      <c r="C45" s="320">
        <f>IF(B45="",B45,VLOOKUP(B45,'Список уч-ов (алф)'!$A:$M,3,FALSE))</f>
        <v>0</v>
      </c>
      <c r="D45" s="357">
        <f>IF(B45="",B45,VLOOKUP(B45,'Список уч-ов (алф)'!$A:$K,7,FALSE))</f>
        <v>0</v>
      </c>
      <c r="E45" s="351"/>
      <c r="F45" s="351">
        <f>IF(E45="",E45,VLOOKUP(E45,'Список уч-ов (алф)'!$A:$M,3,FALSE))</f>
        <v>0</v>
      </c>
      <c r="G45" s="351"/>
      <c r="H45" s="351"/>
      <c r="I45" s="889">
        <f>IF(H45="",H45,VLOOKUP(H45,'Список уч-ов (алф)'!$A:$M,3,FALSE))</f>
        <v>0</v>
      </c>
      <c r="J45" s="896">
        <v>27</v>
      </c>
      <c r="K45" s="358">
        <v>42</v>
      </c>
      <c r="L45" s="334" t="str">
        <f>IF(K45="",K45,VLOOKUP(K45,'Список уч-ов (алф)'!$A:$M,3,FALSE))</f>
        <v>САВЕЛЬЕВ Сергей</v>
      </c>
      <c r="M45" s="335"/>
      <c r="N45" s="335"/>
      <c r="O45" s="351">
        <f>IF(N45="",N45,VLOOKUP(N45,'Список уч-ов (алф)'!$A:$M,3,FALSE))</f>
        <v>0</v>
      </c>
      <c r="P45" s="369"/>
      <c r="Q45" s="368"/>
      <c r="R45" s="322"/>
      <c r="S45" s="407"/>
      <c r="T45" s="359"/>
      <c r="U45" s="803"/>
      <c r="V45" s="801"/>
      <c r="W45" s="802"/>
      <c r="X45" s="803"/>
      <c r="Y45" s="802"/>
      <c r="Z45" s="802"/>
      <c r="AA45" s="801"/>
      <c r="AB45" s="801"/>
      <c r="AC45" s="802"/>
      <c r="AD45" s="801"/>
      <c r="AE45" s="801"/>
      <c r="AF45" s="802"/>
      <c r="AG45" s="801"/>
      <c r="AH45" s="411"/>
      <c r="AI45" s="411"/>
      <c r="AJ45" s="411"/>
      <c r="AK45" s="405"/>
      <c r="AL45" s="405"/>
      <c r="AM45" s="409"/>
    </row>
    <row r="46" spans="1:39" ht="12.75" customHeight="1">
      <c r="A46" s="316">
        <v>21</v>
      </c>
      <c r="B46" s="251">
        <v>7</v>
      </c>
      <c r="C46" s="334" t="str">
        <f>IF(B46="",B46,VLOOKUP(B46,'Список уч-ов (алф)'!$A:$M,3,FALSE))</f>
        <v>БОЯРКИН Евгений</v>
      </c>
      <c r="D46" s="361" t="str">
        <f>IF(B46="",B46,VLOOKUP(B46,'Список уч-ов (алф)'!$A:$K,7,FALSE))</f>
        <v>Иваново</v>
      </c>
      <c r="E46" s="319"/>
      <c r="F46" s="351">
        <f>IF(E46="",E46,VLOOKUP(E46,'Список уч-ов (алф)'!$A:$M,3,FALSE))</f>
        <v>0</v>
      </c>
      <c r="G46" s="351"/>
      <c r="H46" s="351"/>
      <c r="I46" s="889">
        <f>IF(H46="",H46,VLOOKUP(H46,'Список уч-ов (алф)'!$A:$M,3,FALSE))</f>
        <v>0</v>
      </c>
      <c r="J46" s="896"/>
      <c r="K46" s="362"/>
      <c r="L46" s="348" t="s">
        <v>638</v>
      </c>
      <c r="M46" s="349"/>
      <c r="N46" s="350"/>
      <c r="O46" s="351">
        <f>IF(N46="",N46,VLOOKUP(N46,'Список уч-ов (алф)'!$A:$M,3,FALSE))</f>
        <v>0</v>
      </c>
      <c r="P46" s="369"/>
      <c r="Q46" s="368"/>
      <c r="R46" s="322"/>
      <c r="S46" s="407"/>
      <c r="T46" s="359"/>
      <c r="U46" s="804"/>
      <c r="V46" s="801"/>
      <c r="W46" s="802"/>
      <c r="X46" s="801"/>
      <c r="Y46" s="802"/>
      <c r="Z46" s="802"/>
      <c r="AA46" s="801"/>
      <c r="AB46" s="801"/>
      <c r="AC46" s="802"/>
      <c r="AD46" s="801"/>
      <c r="AE46" s="801"/>
      <c r="AF46" s="802"/>
      <c r="AG46" s="801"/>
      <c r="AH46" s="413"/>
      <c r="AI46" s="414"/>
      <c r="AJ46" s="415"/>
      <c r="AK46" s="405"/>
      <c r="AL46" s="405"/>
      <c r="AM46" s="254"/>
    </row>
    <row r="47" spans="1:39" ht="12.75" customHeight="1">
      <c r="A47" s="331"/>
      <c r="B47" s="252"/>
      <c r="C47" s="305">
        <f>IF(B47="",B47,VLOOKUP(B47,'Список уч-ов (алф)'!$A:$M,3,FALSE))</f>
        <v>0</v>
      </c>
      <c r="D47" s="332">
        <f>IF(B47="",B47,VLOOKUP(B47,'Список уч-ов (алф)'!$A:$K,7,FALSE))</f>
        <v>0</v>
      </c>
      <c r="E47" s="333">
        <v>7</v>
      </c>
      <c r="F47" s="334" t="str">
        <f>IF(E47="",E47,VLOOKUP(E47,'Список уч-ов (алф)'!$A:$M,3,FALSE))</f>
        <v>БОЯРКИН Евгений</v>
      </c>
      <c r="G47" s="335"/>
      <c r="H47" s="335"/>
      <c r="I47" s="368">
        <f>IF(H47="",H47,VLOOKUP(H47,'Список уч-ов (алф)'!$A:$M,3,FALSE))</f>
        <v>0</v>
      </c>
      <c r="J47" s="369"/>
      <c r="K47" s="368"/>
      <c r="L47" s="368">
        <f>IF(K47="",K47,VLOOKUP(K47,'Список уч-ов (алф)'!$A:$M,3,FALSE))</f>
        <v>0</v>
      </c>
      <c r="M47" s="369"/>
      <c r="N47" s="368"/>
      <c r="O47" s="351">
        <f>IF(N47="",N47,VLOOKUP(N47,'Список уч-ов (алф)'!$A:$M,3,FALSE))</f>
        <v>0</v>
      </c>
      <c r="P47" s="369"/>
      <c r="Q47" s="368"/>
      <c r="R47" s="322"/>
      <c r="S47" s="407"/>
      <c r="T47" s="359"/>
      <c r="U47" s="801" t="s">
        <v>781</v>
      </c>
      <c r="V47" s="801"/>
      <c r="W47" s="802"/>
      <c r="X47" s="801"/>
      <c r="Y47" s="802"/>
      <c r="Z47" s="802"/>
      <c r="AA47" s="801"/>
      <c r="AB47" s="801"/>
      <c r="AC47" s="802"/>
      <c r="AD47" s="801"/>
      <c r="AE47" s="801"/>
      <c r="AF47" s="802"/>
      <c r="AG47" s="801" t="s">
        <v>786</v>
      </c>
      <c r="AH47" s="413"/>
      <c r="AI47" s="413"/>
      <c r="AJ47" s="326"/>
      <c r="AK47" s="380"/>
      <c r="AL47" s="380"/>
      <c r="AM47" s="416"/>
    </row>
    <row r="48" spans="1:39" ht="12.75" customHeight="1">
      <c r="A48" s="344">
        <v>22</v>
      </c>
      <c r="B48" s="253">
        <v>49</v>
      </c>
      <c r="C48" s="345" t="str">
        <f>IF(B48="",B48,VLOOKUP(B48,'Список уч-ов (алф)'!$A:$M,3,FALSE))</f>
        <v>СТЕПАНОВ Михаил</v>
      </c>
      <c r="D48" s="346" t="str">
        <f>IF(B48="",B48,VLOOKUP(B48,'Список уч-ов (алф)'!$A:$K,7,FALSE))</f>
        <v>Казань</v>
      </c>
      <c r="E48" s="347"/>
      <c r="F48" s="348" t="s">
        <v>638</v>
      </c>
      <c r="G48" s="349"/>
      <c r="H48" s="350"/>
      <c r="I48" s="368">
        <f>IF(H48="",H48,VLOOKUP(H48,'Список уч-ов (алф)'!$A:$M,3,FALSE))</f>
        <v>0</v>
      </c>
      <c r="J48" s="369"/>
      <c r="K48" s="368"/>
      <c r="L48" s="368">
        <f>IF(K48="",K48,VLOOKUP(K48,'Список уч-ов (алф)'!$A:$M,3,FALSE))</f>
        <v>0</v>
      </c>
      <c r="M48" s="369"/>
      <c r="N48" s="368"/>
      <c r="O48" s="351">
        <f>IF(N48="",N48,VLOOKUP(N48,'Список уч-ов (алф)'!$A:$M,3,FALSE))</f>
        <v>0</v>
      </c>
      <c r="P48" s="369"/>
      <c r="Q48" s="368"/>
      <c r="R48" s="322"/>
      <c r="S48" s="407"/>
      <c r="T48" s="359"/>
      <c r="U48" s="407"/>
      <c r="V48" s="407"/>
      <c r="W48" s="359"/>
      <c r="X48" s="407"/>
      <c r="Y48" s="359"/>
      <c r="Z48" s="359"/>
      <c r="AA48" s="407"/>
      <c r="AB48" s="407"/>
      <c r="AC48" s="359"/>
      <c r="AD48" s="407"/>
      <c r="AE48" s="407"/>
      <c r="AF48" s="359"/>
      <c r="AG48" s="407"/>
      <c r="AH48" s="413"/>
      <c r="AI48" s="414"/>
      <c r="AJ48" s="415"/>
      <c r="AK48" s="405"/>
      <c r="AL48" s="405"/>
      <c r="AM48" s="417"/>
    </row>
    <row r="49" spans="1:39" ht="12.75" customHeight="1">
      <c r="A49" s="316"/>
      <c r="B49" s="250"/>
      <c r="C49" s="320">
        <f>IF(B49="",B49,VLOOKUP(B49,'Список уч-ов (алф)'!$A:$M,3,FALSE))</f>
        <v>0</v>
      </c>
      <c r="D49" s="391">
        <f>IF(B49="",B49,VLOOKUP(B49,'Список уч-ов (алф)'!$A:$K,7,FALSE))</f>
        <v>0</v>
      </c>
      <c r="E49" s="319"/>
      <c r="F49" s="889">
        <f>IF(E49="",E49,VLOOKUP(E49,'Список уч-ов (алф)'!$A:$M,3,FALSE))</f>
        <v>0</v>
      </c>
      <c r="G49" s="896" t="s">
        <v>31</v>
      </c>
      <c r="H49" s="358">
        <v>7</v>
      </c>
      <c r="I49" s="345" t="str">
        <f>IF(H49="",H49,VLOOKUP(H49,'Список уч-ов (алф)'!$A:$M,3,FALSE))</f>
        <v>БОЯРКИН Евгений</v>
      </c>
      <c r="J49" s="366"/>
      <c r="K49" s="367"/>
      <c r="L49" s="368">
        <f>IF(K49="",K49,VLOOKUP(K49,'Список уч-ов (алф)'!$A:$M,3,FALSE))</f>
        <v>0</v>
      </c>
      <c r="M49" s="369"/>
      <c r="N49" s="368"/>
      <c r="O49" s="351">
        <f>IF(N49="",N49,VLOOKUP(N49,'Список уч-ов (алф)'!$A:$M,3,FALSE))</f>
        <v>0</v>
      </c>
      <c r="P49" s="369"/>
      <c r="Q49" s="368"/>
      <c r="R49" s="322"/>
      <c r="S49" s="413"/>
      <c r="T49" s="414"/>
      <c r="U49" s="415"/>
      <c r="V49" s="359"/>
      <c r="W49" s="359"/>
      <c r="X49" s="359"/>
      <c r="Y49" s="359"/>
      <c r="Z49" s="359"/>
      <c r="AA49" s="418"/>
      <c r="AB49" s="359"/>
      <c r="AC49" s="359"/>
      <c r="AD49" s="359"/>
      <c r="AE49" s="359"/>
      <c r="AF49" s="359"/>
      <c r="AG49" s="359"/>
      <c r="AH49" s="359"/>
      <c r="AI49" s="359"/>
      <c r="AJ49" s="359"/>
      <c r="AK49" s="405"/>
      <c r="AL49" s="405"/>
      <c r="AM49" s="409"/>
    </row>
    <row r="50" spans="1:39" ht="12.75" customHeight="1">
      <c r="A50" s="316">
        <v>23</v>
      </c>
      <c r="B50" s="251">
        <v>34</v>
      </c>
      <c r="C50" s="334" t="str">
        <f>IF(B50="",B50,VLOOKUP(B50,'Список уч-ов (алф)'!$A:$M,3,FALSE))</f>
        <v>МАТИОС Василий</v>
      </c>
      <c r="D50" s="361" t="str">
        <f>IF(B50="",B50,VLOOKUP(B50,'Список уч-ов (алф)'!$A:$K,7,FALSE))</f>
        <v>Набережные Челны</v>
      </c>
      <c r="E50" s="319"/>
      <c r="F50" s="889">
        <f>IF(E50="",E50,VLOOKUP(E50,'Список уч-ов (алф)'!$A:$M,3,FALSE))</f>
        <v>0</v>
      </c>
      <c r="G50" s="896"/>
      <c r="H50" s="362"/>
      <c r="I50" s="351" t="s">
        <v>638</v>
      </c>
      <c r="J50" s="370"/>
      <c r="K50" s="370"/>
      <c r="L50" s="368">
        <f>IF(K50="",K50,VLOOKUP(K50,'Список уч-ов (алф)'!$A:$M,3,FALSE))</f>
        <v>0</v>
      </c>
      <c r="M50" s="369"/>
      <c r="N50" s="368"/>
      <c r="O50" s="351">
        <f>IF(N50="",N50,VLOOKUP(N50,'Список уч-ов (алф)'!$A:$M,3,FALSE))</f>
        <v>0</v>
      </c>
      <c r="P50" s="369"/>
      <c r="Q50" s="368"/>
      <c r="R50" s="322"/>
      <c r="S50" s="413"/>
      <c r="T50" s="413"/>
      <c r="U50" s="326"/>
      <c r="V50" s="413"/>
      <c r="W50" s="406"/>
      <c r="X50" s="415"/>
      <c r="Y50" s="359"/>
      <c r="Z50" s="359"/>
      <c r="AA50" s="409"/>
      <c r="AB50" s="359"/>
      <c r="AC50" s="359"/>
      <c r="AD50" s="359"/>
      <c r="AE50" s="359"/>
      <c r="AF50" s="359"/>
      <c r="AG50" s="359"/>
      <c r="AH50" s="359"/>
      <c r="AI50" s="359"/>
      <c r="AJ50" s="359"/>
      <c r="AK50" s="405"/>
      <c r="AL50" s="405"/>
      <c r="AM50" s="254"/>
    </row>
    <row r="51" spans="1:39" ht="12.75" customHeight="1">
      <c r="A51" s="331"/>
      <c r="B51" s="252"/>
      <c r="C51" s="305">
        <f>IF(B51="",B51,VLOOKUP(B51,'Список уч-ов (алф)'!$A:$M,3,FALSE))</f>
        <v>0</v>
      </c>
      <c r="D51" s="332">
        <f>IF(B51="",B51,VLOOKUP(B51,'Список уч-ов (алф)'!$A:$K,7,FALSE))</f>
        <v>0</v>
      </c>
      <c r="E51" s="333">
        <v>44</v>
      </c>
      <c r="F51" s="345" t="str">
        <f>IF(E51="",E51,VLOOKUP(E51,'Список уч-ов (алф)'!$A:$M,3,FALSE))</f>
        <v>САВУШКИН Николай</v>
      </c>
      <c r="G51" s="366"/>
      <c r="H51" s="367"/>
      <c r="I51" s="351">
        <f>IF(H51="",H51,VLOOKUP(H51,'Список уч-ов (алф)'!$A:$M,3,FALSE))</f>
        <v>0</v>
      </c>
      <c r="J51" s="351"/>
      <c r="K51" s="351"/>
      <c r="L51" s="368">
        <f>IF(K51="",K51,VLOOKUP(K51,'Список уч-ов (алф)'!$A:$M,3,FALSE))</f>
        <v>0</v>
      </c>
      <c r="M51" s="369"/>
      <c r="N51" s="368"/>
      <c r="O51" s="351">
        <f>IF(N51="",N51,VLOOKUP(N51,'Список уч-ов (алф)'!$A:$M,3,FALSE))</f>
        <v>0</v>
      </c>
      <c r="P51" s="369"/>
      <c r="Q51" s="368"/>
      <c r="R51" s="322"/>
      <c r="S51" s="413"/>
      <c r="T51" s="414"/>
      <c r="U51" s="422">
        <f>'Список уч-ов'!B129</f>
        <v>0</v>
      </c>
      <c r="V51" s="396"/>
      <c r="W51" s="389"/>
      <c r="X51" s="389"/>
      <c r="Y51" s="423"/>
      <c r="Z51" s="424"/>
      <c r="AB51" s="425"/>
      <c r="AC51" s="425"/>
      <c r="AD51" s="425"/>
      <c r="AE51" s="426"/>
      <c r="AF51" s="427"/>
      <c r="AH51" s="425"/>
      <c r="AI51" s="425"/>
      <c r="AJ51" s="425"/>
      <c r="AK51" s="428"/>
      <c r="AL51" s="428"/>
      <c r="AM51" s="429">
        <f>'Список уч-ов'!H129</f>
        <v>0</v>
      </c>
    </row>
    <row r="52" spans="1:39" ht="12.75" customHeight="1">
      <c r="A52" s="344">
        <v>24</v>
      </c>
      <c r="B52" s="253">
        <v>44</v>
      </c>
      <c r="C52" s="345" t="str">
        <f>IF(B52="",B52,VLOOKUP(B52,'Список уч-ов (алф)'!$A:$M,3,FALSE))</f>
        <v>САВУШКИН Николай</v>
      </c>
      <c r="D52" s="346" t="str">
        <f>IF(B52="",B52,VLOOKUP(B52,'Список уч-ов (алф)'!$A:$K,7,FALSE))</f>
        <v>Балаково</v>
      </c>
      <c r="E52" s="347"/>
      <c r="F52" s="351" t="s">
        <v>638</v>
      </c>
      <c r="G52" s="370"/>
      <c r="H52" s="370"/>
      <c r="I52" s="351">
        <f>IF(H52="",H52,VLOOKUP(H52,'Список уч-ов (алф)'!$A:$M,3,FALSE))</f>
        <v>0</v>
      </c>
      <c r="J52" s="351"/>
      <c r="K52" s="351"/>
      <c r="L52" s="368">
        <f>IF(K52="",K52,VLOOKUP(K52,'Список уч-ов (алф)'!$A:$M,3,FALSE))</f>
        <v>0</v>
      </c>
      <c r="M52" s="369"/>
      <c r="N52" s="368"/>
      <c r="O52" s="351">
        <f>IF(N52="",N52,VLOOKUP(N52,'Список уч-ов (алф)'!$A:$M,3,FALSE))</f>
        <v>0</v>
      </c>
      <c r="P52" s="369"/>
      <c r="Q52" s="368"/>
      <c r="S52" s="413"/>
      <c r="T52" s="413"/>
      <c r="U52" s="401"/>
      <c r="V52" s="396"/>
      <c r="W52" s="389"/>
      <c r="X52" s="389"/>
      <c r="Y52" s="423"/>
      <c r="Z52" s="424"/>
      <c r="AB52" s="425"/>
      <c r="AC52" s="425"/>
      <c r="AD52" s="425"/>
      <c r="AE52" s="425"/>
      <c r="AF52" s="425"/>
      <c r="AH52" s="425"/>
      <c r="AI52" s="425"/>
      <c r="AJ52" s="425"/>
      <c r="AK52" s="430"/>
      <c r="AL52" s="430"/>
      <c r="AM52" s="429"/>
    </row>
    <row r="53" spans="1:39" ht="12.75" customHeight="1">
      <c r="A53" s="316"/>
      <c r="B53" s="250"/>
      <c r="C53" s="320">
        <f>IF(B53="",B53,VLOOKUP(B53,'Список уч-ов (алф)'!$A:$M,3,FALSE))</f>
        <v>0</v>
      </c>
      <c r="D53" s="357">
        <f>IF(B53="",B53,VLOOKUP(B53,'Список уч-ов (алф)'!$A:$K,7,FALSE))</f>
        <v>0</v>
      </c>
      <c r="E53" s="351"/>
      <c r="F53" s="351">
        <f>IF(E53="",E53,VLOOKUP(E53,'Список уч-ов (алф)'!$A:$M,3,FALSE))</f>
        <v>0</v>
      </c>
      <c r="G53" s="351"/>
      <c r="H53" s="351"/>
      <c r="I53" s="351">
        <f>IF(H53="",H53,VLOOKUP(H53,'Список уч-ов (алф)'!$A:$M,3,FALSE))</f>
        <v>0</v>
      </c>
      <c r="J53" s="351"/>
      <c r="K53" s="351"/>
      <c r="L53" s="889">
        <f>IF(K53="",K53,VLOOKUP(K53,'Список уч-ов (алф)'!$A:$M,3,FALSE))</f>
        <v>0</v>
      </c>
      <c r="M53" s="896">
        <v>30</v>
      </c>
      <c r="N53" s="392">
        <v>42</v>
      </c>
      <c r="O53" s="345" t="str">
        <f>IF(N53="",N53,VLOOKUP(N53,'Список уч-ов (алф)'!$A:$M,3,FALSE))</f>
        <v>САВЕЛЬЕВ Сергей</v>
      </c>
      <c r="P53" s="366"/>
      <c r="Q53" s="367"/>
      <c r="S53" s="413"/>
      <c r="T53" s="414"/>
      <c r="U53" s="422">
        <f>'Список уч-ов'!B131</f>
        <v>0</v>
      </c>
      <c r="V53" s="402"/>
      <c r="W53" s="403"/>
      <c r="X53" s="403"/>
      <c r="Y53" s="431"/>
      <c r="Z53" s="432"/>
      <c r="AB53" s="425"/>
      <c r="AC53" s="425"/>
      <c r="AD53" s="425"/>
      <c r="AE53" s="425"/>
      <c r="AF53" s="425"/>
      <c r="AH53" s="425"/>
      <c r="AI53" s="425"/>
      <c r="AJ53" s="425"/>
      <c r="AK53" s="430"/>
      <c r="AL53" s="430"/>
      <c r="AM53" s="429">
        <f>'Список уч-ов'!H131</f>
        <v>0</v>
      </c>
    </row>
    <row r="54" spans="1:39" ht="12.75" customHeight="1">
      <c r="A54" s="316">
        <v>25</v>
      </c>
      <c r="B54" s="251">
        <v>39</v>
      </c>
      <c r="C54" s="334" t="str">
        <f>IF(B54="",B54,VLOOKUP(B54,'Список уч-ов (алф)'!$A:$M,3,FALSE))</f>
        <v>ПЕРВУШИН Олег</v>
      </c>
      <c r="D54" s="361" t="str">
        <f>IF(B54="",B54,VLOOKUP(B54,'Список уч-ов (алф)'!$A:$K,7,FALSE))</f>
        <v>Северск</v>
      </c>
      <c r="E54" s="319"/>
      <c r="F54" s="351">
        <f>IF(E54="",E54,VLOOKUP(E54,'Список уч-ов (алф)'!$A:$M,3,FALSE))</f>
        <v>0</v>
      </c>
      <c r="G54" s="351"/>
      <c r="H54" s="351"/>
      <c r="I54" s="351">
        <f>IF(H54="",H54,VLOOKUP(H54,'Список уч-ов (алф)'!$A:$M,3,FALSE))</f>
        <v>0</v>
      </c>
      <c r="J54" s="351"/>
      <c r="K54" s="351"/>
      <c r="L54" s="889">
        <f>IF(K54="",K54,VLOOKUP(K54,'Список уч-ов (алф)'!$A:$M,3,FALSE))</f>
        <v>0</v>
      </c>
      <c r="M54" s="896"/>
      <c r="N54" s="362"/>
      <c r="O54" s="351" t="s">
        <v>638</v>
      </c>
      <c r="P54" s="370"/>
      <c r="Q54" s="370"/>
      <c r="R54" s="381" t="s">
        <v>47</v>
      </c>
      <c r="S54" s="413"/>
      <c r="T54" s="413"/>
      <c r="U54" s="326"/>
      <c r="V54" s="413"/>
      <c r="W54" s="406"/>
      <c r="X54" s="415"/>
      <c r="Y54" s="359"/>
      <c r="Z54" s="359"/>
      <c r="AA54" s="417"/>
      <c r="AB54" s="359"/>
      <c r="AC54" s="359"/>
      <c r="AD54" s="359"/>
      <c r="AE54" s="359"/>
      <c r="AF54" s="359"/>
      <c r="AG54" s="359"/>
      <c r="AH54" s="359"/>
      <c r="AI54" s="359"/>
      <c r="AJ54" s="359"/>
      <c r="AK54" s="405"/>
      <c r="AL54" s="405"/>
      <c r="AM54" s="359"/>
    </row>
    <row r="55" spans="1:39" ht="12.75" customHeight="1">
      <c r="A55" s="331"/>
      <c r="B55" s="252"/>
      <c r="C55" s="305">
        <f>IF(B55="",B55,VLOOKUP(B55,'Список уч-ов (алф)'!$A:$M,3,FALSE))</f>
        <v>0</v>
      </c>
      <c r="D55" s="332">
        <f>IF(B55="",B55,VLOOKUP(B55,'Список уч-ов (алф)'!$A:$K,7,FALSE))</f>
        <v>0</v>
      </c>
      <c r="E55" s="333">
        <v>39</v>
      </c>
      <c r="F55" s="334" t="str">
        <f>IF(E55="",E55,VLOOKUP(E55,'Список уч-ов (алф)'!$A:$M,3,FALSE))</f>
        <v>ПЕРВУШИН Олег</v>
      </c>
      <c r="G55" s="335"/>
      <c r="H55" s="335"/>
      <c r="I55" s="351">
        <f>IF(H55="",H55,VLOOKUP(H55,'Список уч-ов (алф)'!$A:$M,3,FALSE))</f>
        <v>0</v>
      </c>
      <c r="J55" s="351"/>
      <c r="K55" s="351"/>
      <c r="L55" s="368">
        <f>IF(K55="",K55,VLOOKUP(K55,'Список уч-ов (алф)'!$A:$M,3,FALSE))</f>
        <v>0</v>
      </c>
      <c r="M55" s="369"/>
      <c r="N55" s="368"/>
      <c r="O55" s="351">
        <f>IF(N55="",N55,VLOOKUP(N55,'Список уч-ов (алф)'!$A:$M,3,FALSE))</f>
        <v>0</v>
      </c>
      <c r="P55" s="351"/>
      <c r="Q55" s="351"/>
      <c r="S55" s="413"/>
      <c r="T55" s="414"/>
      <c r="U55" s="415"/>
      <c r="V55" s="413"/>
      <c r="W55" s="359"/>
      <c r="X55" s="417"/>
      <c r="Y55" s="417"/>
      <c r="Z55" s="417"/>
      <c r="AA55" s="409"/>
      <c r="AB55" s="359"/>
      <c r="AC55" s="359"/>
      <c r="AD55" s="359"/>
      <c r="AE55" s="359"/>
      <c r="AF55" s="359"/>
      <c r="AG55" s="359"/>
      <c r="AH55" s="359"/>
      <c r="AI55" s="359"/>
      <c r="AJ55" s="359"/>
      <c r="AK55" s="405"/>
      <c r="AL55" s="405"/>
      <c r="AM55" s="359"/>
    </row>
    <row r="56" spans="1:39" ht="12.75" customHeight="1">
      <c r="A56" s="344">
        <v>26</v>
      </c>
      <c r="B56" s="253">
        <v>25</v>
      </c>
      <c r="C56" s="345" t="str">
        <f>IF(B56="",B56,VLOOKUP(B56,'Список уч-ов (алф)'!$A:$M,3,FALSE))</f>
        <v>КОНОПЛЁВ Алексей</v>
      </c>
      <c r="D56" s="346" t="str">
        <f>IF(B56="",B56,VLOOKUP(B56,'Список уч-ов (алф)'!$A:$K,7,FALSE))</f>
        <v>Пермь </v>
      </c>
      <c r="E56" s="347"/>
      <c r="F56" s="348" t="s">
        <v>638</v>
      </c>
      <c r="G56" s="349"/>
      <c r="H56" s="350"/>
      <c r="I56" s="351">
        <f>IF(H56="",H56,VLOOKUP(H56,'Список уч-ов (алф)'!$A:$M,3,FALSE))</f>
        <v>0</v>
      </c>
      <c r="J56" s="351"/>
      <c r="K56" s="351"/>
      <c r="L56" s="368">
        <f>IF(K56="",K56,VLOOKUP(K56,'Список уч-ов (алф)'!$A:$M,3,FALSE))</f>
        <v>0</v>
      </c>
      <c r="M56" s="369"/>
      <c r="N56" s="368"/>
      <c r="O56" s="351">
        <f>IF(N56="",N56,VLOOKUP(N56,'Список уч-ов (алф)'!$A:$M,3,FALSE))</f>
        <v>0</v>
      </c>
      <c r="P56" s="351"/>
      <c r="Q56" s="351"/>
      <c r="R56" s="360"/>
      <c r="S56" s="359"/>
      <c r="T56" s="359"/>
      <c r="U56" s="359"/>
      <c r="V56" s="359"/>
      <c r="W56" s="359"/>
      <c r="X56" s="359"/>
      <c r="Y56" s="359"/>
      <c r="Z56" s="359"/>
      <c r="AA56" s="254"/>
      <c r="AB56" s="359"/>
      <c r="AC56" s="359"/>
      <c r="AD56" s="359"/>
      <c r="AE56" s="359"/>
      <c r="AF56" s="359"/>
      <c r="AG56" s="359"/>
      <c r="AH56" s="359"/>
      <c r="AI56" s="359"/>
      <c r="AJ56" s="409"/>
      <c r="AK56" s="405"/>
      <c r="AL56" s="405"/>
      <c r="AM56" s="359"/>
    </row>
    <row r="57" spans="1:39" ht="12.75" customHeight="1">
      <c r="A57" s="316"/>
      <c r="B57" s="250"/>
      <c r="C57" s="320">
        <f>IF(B57="",B57,VLOOKUP(B57,'Список уч-ов (алф)'!$A:$M,3,FALSE))</f>
        <v>0</v>
      </c>
      <c r="D57" s="357">
        <f>IF(B57="",B57,VLOOKUP(B57,'Список уч-ов (алф)'!$A:$K,7,FALSE))</f>
        <v>0</v>
      </c>
      <c r="E57" s="351"/>
      <c r="F57" s="889">
        <f>IF(E57="",E57,VLOOKUP(E57,'Список уч-ов (алф)'!$A:$M,3,FALSE))</f>
        <v>0</v>
      </c>
      <c r="G57" s="896" t="s">
        <v>32</v>
      </c>
      <c r="H57" s="358">
        <v>39</v>
      </c>
      <c r="I57" s="334" t="str">
        <f>IF(H57="",H57,VLOOKUP(H57,'Список уч-ов (алф)'!$A:$M,3,FALSE))</f>
        <v>ПЕРВУШИН Олег</v>
      </c>
      <c r="J57" s="335"/>
      <c r="K57" s="335"/>
      <c r="L57" s="368">
        <f>IF(K57="",K57,VLOOKUP(K57,'Список уч-ов (алф)'!$A:$M,3,FALSE))</f>
        <v>0</v>
      </c>
      <c r="M57" s="369"/>
      <c r="N57" s="368"/>
      <c r="O57" s="351"/>
      <c r="P57" s="351"/>
      <c r="Q57" s="351"/>
      <c r="R57" s="897" t="s">
        <v>415</v>
      </c>
      <c r="S57" s="359"/>
      <c r="T57" s="359"/>
      <c r="U57" s="359"/>
      <c r="V57" s="359"/>
      <c r="W57" s="359"/>
      <c r="X57" s="359"/>
      <c r="Y57" s="406"/>
      <c r="Z57" s="406"/>
      <c r="AA57" s="419"/>
      <c r="AB57" s="359"/>
      <c r="AC57" s="359"/>
      <c r="AD57" s="359"/>
      <c r="AE57" s="413"/>
      <c r="AF57" s="414"/>
      <c r="AG57" s="415"/>
      <c r="AH57" s="359"/>
      <c r="AI57" s="359"/>
      <c r="AJ57" s="254"/>
      <c r="AK57" s="405"/>
      <c r="AL57" s="405"/>
      <c r="AM57" s="359"/>
    </row>
    <row r="58" spans="1:39" ht="12.75" customHeight="1">
      <c r="A58" s="316">
        <v>27</v>
      </c>
      <c r="B58" s="251">
        <v>2</v>
      </c>
      <c r="C58" s="334" t="str">
        <f>IF(B58="",B58,VLOOKUP(B58,'Список уч-ов (алф)'!$A:$M,3,FALSE))</f>
        <v>АБАТУРОВ Александр</v>
      </c>
      <c r="D58" s="361" t="str">
        <f>IF(B58="",B58,VLOOKUP(B58,'Список уч-ов (алф)'!$A:$K,7,FALSE))</f>
        <v>Кирово-Чепецк</v>
      </c>
      <c r="E58" s="319"/>
      <c r="F58" s="889">
        <f>IF(E58="",E58,VLOOKUP(E58,'Список уч-ов (алф)'!$A:$M,3,FALSE))</f>
        <v>0</v>
      </c>
      <c r="G58" s="896"/>
      <c r="H58" s="362"/>
      <c r="I58" s="348" t="s">
        <v>638</v>
      </c>
      <c r="J58" s="349"/>
      <c r="K58" s="350"/>
      <c r="L58" s="368">
        <f>IF(K58="",K58,VLOOKUP(K58,'Список уч-ов (алф)'!$A:$M,3,FALSE))</f>
        <v>0</v>
      </c>
      <c r="M58" s="369"/>
      <c r="N58" s="368"/>
      <c r="O58" s="351"/>
      <c r="P58" s="351"/>
      <c r="Q58" s="351"/>
      <c r="R58" s="897">
        <f>IF(Q58="",Q58,VLOOKUP(Q58,'Список уч-ов (алф)'!$A:$M,3,FALSE))</f>
        <v>0</v>
      </c>
      <c r="S58" s="359"/>
      <c r="T58" s="359"/>
      <c r="U58" s="359"/>
      <c r="V58" s="359"/>
      <c r="W58" s="359"/>
      <c r="X58" s="359"/>
      <c r="Y58" s="359"/>
      <c r="Z58" s="359"/>
      <c r="AA58" s="417"/>
      <c r="AB58" s="359"/>
      <c r="AC58" s="359"/>
      <c r="AD58" s="359"/>
      <c r="AE58" s="413"/>
      <c r="AF58" s="413"/>
      <c r="AG58" s="326"/>
      <c r="AH58" s="359"/>
      <c r="AI58" s="406"/>
      <c r="AJ58" s="255"/>
      <c r="AK58" s="405"/>
      <c r="AL58" s="405"/>
      <c r="AM58" s="359"/>
    </row>
    <row r="59" spans="1:39" ht="12.75" customHeight="1">
      <c r="A59" s="331"/>
      <c r="B59" s="252"/>
      <c r="C59" s="305">
        <f>IF(B59="",B59,VLOOKUP(B59,'Список уч-ов (алф)'!$A:$M,3,FALSE))</f>
        <v>0</v>
      </c>
      <c r="D59" s="332">
        <f>IF(B59="",B59,VLOOKUP(B59,'Список уч-ов (алф)'!$A:$K,7,FALSE))</f>
        <v>0</v>
      </c>
      <c r="E59" s="333">
        <v>2</v>
      </c>
      <c r="F59" s="345" t="str">
        <f>IF(E59="",E59,VLOOKUP(E59,'Список уч-ов (алф)'!$A:$M,3,FALSE))</f>
        <v>АБАТУРОВ Александр</v>
      </c>
      <c r="G59" s="366"/>
      <c r="H59" s="367"/>
      <c r="I59" s="368">
        <f>IF(H59="",H59,VLOOKUP(H59,'Список уч-ов (алф)'!$A:$M,3,FALSE))</f>
        <v>0</v>
      </c>
      <c r="J59" s="369"/>
      <c r="K59" s="368"/>
      <c r="L59" s="368">
        <f>IF(K59="",K59,VLOOKUP(K59,'Список уч-ов (алф)'!$A:$M,3,FALSE))</f>
        <v>0</v>
      </c>
      <c r="M59" s="369"/>
      <c r="N59" s="368"/>
      <c r="O59" s="351"/>
      <c r="P59" s="351" t="s">
        <v>131</v>
      </c>
      <c r="Q59" s="393">
        <v>48</v>
      </c>
      <c r="R59" s="898" t="str">
        <f>IF(Q59="",Q59,VLOOKUP(Q59,'Список уч-ов (алф)'!$A:$M,3,FALSE))</f>
        <v>СОРБАЛО Владислав</v>
      </c>
      <c r="S59" s="359"/>
      <c r="T59" s="359"/>
      <c r="U59" s="359"/>
      <c r="V59" s="359"/>
      <c r="W59" s="359"/>
      <c r="X59" s="359"/>
      <c r="Y59" s="359"/>
      <c r="Z59" s="359"/>
      <c r="AA59" s="417"/>
      <c r="AB59" s="359"/>
      <c r="AC59" s="359"/>
      <c r="AD59" s="359"/>
      <c r="AE59" s="413"/>
      <c r="AF59" s="414"/>
      <c r="AG59" s="415"/>
      <c r="AH59" s="359"/>
      <c r="AI59" s="359"/>
      <c r="AJ59" s="359"/>
      <c r="AK59" s="405"/>
      <c r="AL59" s="405"/>
      <c r="AM59" s="359"/>
    </row>
    <row r="60" spans="1:39" ht="12.75" customHeight="1">
      <c r="A60" s="344">
        <v>28</v>
      </c>
      <c r="B60" s="253">
        <v>35</v>
      </c>
      <c r="C60" s="345" t="str">
        <f>IF(B60="",B60,VLOOKUP(B60,'Список уч-ов (алф)'!$A:$M,3,FALSE))</f>
        <v>МЕТЛОВ Андрей</v>
      </c>
      <c r="D60" s="346" t="str">
        <f>IF(B60="",B60,VLOOKUP(B60,'Список уч-ов (алф)'!$A:$K,7,FALSE))</f>
        <v>Чебоксары</v>
      </c>
      <c r="E60" s="347"/>
      <c r="F60" s="351" t="s">
        <v>638</v>
      </c>
      <c r="G60" s="370"/>
      <c r="H60" s="370"/>
      <c r="I60" s="368">
        <f>IF(H60="",H60,VLOOKUP(H60,'Список уч-ов (алф)'!$A:$M,3,FALSE))</f>
        <v>0</v>
      </c>
      <c r="J60" s="369"/>
      <c r="K60" s="368"/>
      <c r="L60" s="368">
        <f>IF(K60="",K60,VLOOKUP(K60,'Список уч-ов (алф)'!$A:$M,3,FALSE))</f>
        <v>0</v>
      </c>
      <c r="M60" s="369"/>
      <c r="N60" s="368"/>
      <c r="O60" s="351"/>
      <c r="P60" s="351"/>
      <c r="Q60" s="351"/>
      <c r="R60" s="394"/>
      <c r="S60" s="359"/>
      <c r="T60" s="359"/>
      <c r="U60" s="359"/>
      <c r="V60" s="359"/>
      <c r="W60" s="359"/>
      <c r="X60" s="359"/>
      <c r="Y60" s="359"/>
      <c r="Z60" s="359"/>
      <c r="AA60" s="417"/>
      <c r="AB60" s="359"/>
      <c r="AC60" s="359"/>
      <c r="AD60" s="359"/>
      <c r="AE60" s="359"/>
      <c r="AF60" s="359"/>
      <c r="AG60" s="359"/>
      <c r="AH60" s="359"/>
      <c r="AI60" s="359"/>
      <c r="AJ60" s="409"/>
      <c r="AK60" s="405"/>
      <c r="AL60" s="405"/>
      <c r="AM60" s="359"/>
    </row>
    <row r="61" spans="1:39" ht="12.75" customHeight="1">
      <c r="A61" s="316"/>
      <c r="B61" s="250"/>
      <c r="C61" s="320">
        <f>IF(B61="",B61,VLOOKUP(B61,'Список уч-ов (алф)'!$A:$M,3,FALSE))</f>
        <v>0</v>
      </c>
      <c r="D61" s="357">
        <f>IF(B61="",B61,VLOOKUP(B61,'Список уч-ов (алф)'!$A:$K,7,FALSE))</f>
        <v>0</v>
      </c>
      <c r="E61" s="351"/>
      <c r="F61" s="351">
        <f>IF(E61="",E61,VLOOKUP(E61,'Список уч-ов (алф)'!$A:$M,3,FALSE))</f>
        <v>0</v>
      </c>
      <c r="G61" s="370"/>
      <c r="H61" s="370"/>
      <c r="I61" s="889">
        <f>IF(H61="",H61,VLOOKUP(H61,'Список уч-ов (алф)'!$A:$M,3,FALSE))</f>
        <v>0</v>
      </c>
      <c r="J61" s="896">
        <v>28</v>
      </c>
      <c r="K61" s="358">
        <v>5</v>
      </c>
      <c r="L61" s="345" t="str">
        <f>IF(K61="",K61,VLOOKUP(K61,'Список уч-ов (алф)'!$A:$M,3,FALSE))</f>
        <v>БАГИЯН Степан</v>
      </c>
      <c r="M61" s="366"/>
      <c r="N61" s="367"/>
      <c r="O61" s="351"/>
      <c r="P61" s="351"/>
      <c r="Q61" s="351"/>
      <c r="R61" s="322"/>
      <c r="S61" s="413"/>
      <c r="T61" s="414"/>
      <c r="U61" s="415"/>
      <c r="V61" s="359"/>
      <c r="W61" s="359"/>
      <c r="X61" s="359"/>
      <c r="Y61" s="359"/>
      <c r="Z61" s="359"/>
      <c r="AA61" s="418"/>
      <c r="AB61" s="359"/>
      <c r="AC61" s="359"/>
      <c r="AD61" s="359"/>
      <c r="AE61" s="359"/>
      <c r="AF61" s="359"/>
      <c r="AG61" s="359"/>
      <c r="AH61" s="359"/>
      <c r="AI61" s="359"/>
      <c r="AJ61" s="254"/>
      <c r="AK61" s="405"/>
      <c r="AL61" s="405"/>
      <c r="AM61" s="359"/>
    </row>
    <row r="62" spans="1:39" ht="12.75" customHeight="1">
      <c r="A62" s="316">
        <v>29</v>
      </c>
      <c r="B62" s="251">
        <v>17</v>
      </c>
      <c r="C62" s="334" t="str">
        <f>IF(B62="",B62,VLOOKUP(B62,'Список уч-ов (алф)'!$A:$M,3,FALSE))</f>
        <v>ИЛЬИН Максим</v>
      </c>
      <c r="D62" s="361" t="str">
        <f>IF(B62="",B62,VLOOKUP(B62,'Список уч-ов (алф)'!$A:$K,7,FALSE))</f>
        <v>Дзержинск</v>
      </c>
      <c r="E62" s="319"/>
      <c r="F62" s="351">
        <f>IF(E62="",E62,VLOOKUP(E62,'Список уч-ов (алф)'!$A:$M,3,FALSE))</f>
        <v>0</v>
      </c>
      <c r="G62" s="351"/>
      <c r="H62" s="351"/>
      <c r="I62" s="889">
        <f>IF(H62="",H62,VLOOKUP(H62,'Список уч-ов (алф)'!$A:$M,3,FALSE))</f>
        <v>0</v>
      </c>
      <c r="J62" s="896"/>
      <c r="K62" s="362"/>
      <c r="L62" s="351" t="s">
        <v>638</v>
      </c>
      <c r="M62" s="370"/>
      <c r="N62" s="370"/>
      <c r="O62" s="351"/>
      <c r="P62" s="351"/>
      <c r="Q62" s="351"/>
      <c r="R62" s="351"/>
      <c r="S62" s="413"/>
      <c r="T62" s="413"/>
      <c r="U62" s="326"/>
      <c r="V62" s="413"/>
      <c r="W62" s="406"/>
      <c r="X62" s="415"/>
      <c r="Y62" s="417"/>
      <c r="Z62" s="417"/>
      <c r="AA62" s="409"/>
      <c r="AB62" s="359"/>
      <c r="AC62" s="359"/>
      <c r="AD62" s="359"/>
      <c r="AE62" s="359"/>
      <c r="AF62" s="359"/>
      <c r="AG62" s="359"/>
      <c r="AH62" s="359"/>
      <c r="AI62" s="406"/>
      <c r="AJ62" s="419"/>
      <c r="AK62" s="405"/>
      <c r="AL62" s="405"/>
      <c r="AM62" s="359"/>
    </row>
    <row r="63" spans="1:39" ht="12.75" customHeight="1">
      <c r="A63" s="331"/>
      <c r="B63" s="252"/>
      <c r="C63" s="305">
        <f>IF(B63="",B63,VLOOKUP(B63,'Список уч-ов (алф)'!$A:$M,3,FALSE))</f>
        <v>0</v>
      </c>
      <c r="D63" s="332">
        <f>IF(B63="",B63,VLOOKUP(B63,'Список уч-ов (алф)'!$A:$K,7,FALSE))</f>
        <v>0</v>
      </c>
      <c r="E63" s="333">
        <v>26</v>
      </c>
      <c r="F63" s="334" t="str">
        <f>IF(E63="",E63,VLOOKUP(E63,'Список уч-ов (алф)'!$A:$M,3,FALSE))</f>
        <v>КОРОБОВ Павел</v>
      </c>
      <c r="G63" s="335"/>
      <c r="H63" s="335"/>
      <c r="I63" s="368">
        <f>IF(H63="",H63,VLOOKUP(H63,'Список уч-ов (алф)'!$A:$M,3,FALSE))</f>
        <v>0</v>
      </c>
      <c r="J63" s="369"/>
      <c r="K63" s="368"/>
      <c r="L63" s="351">
        <f>IF(K63="",K63,VLOOKUP(K63,'Список уч-ов (алф)'!$A:$M,3,FALSE))</f>
        <v>0</v>
      </c>
      <c r="M63" s="351"/>
      <c r="N63" s="351"/>
      <c r="O63" s="351"/>
      <c r="P63" s="351"/>
      <c r="Q63" s="351"/>
      <c r="R63" s="322"/>
      <c r="S63" s="413"/>
      <c r="T63" s="414"/>
      <c r="U63" s="415"/>
      <c r="V63" s="413"/>
      <c r="W63" s="359"/>
      <c r="X63" s="359"/>
      <c r="Y63" s="359"/>
      <c r="Z63" s="359"/>
      <c r="AA63" s="254"/>
      <c r="AB63" s="359"/>
      <c r="AC63" s="359"/>
      <c r="AD63" s="359"/>
      <c r="AE63" s="359"/>
      <c r="AF63" s="359"/>
      <c r="AG63" s="359"/>
      <c r="AH63" s="359"/>
      <c r="AI63" s="359"/>
      <c r="AJ63" s="359"/>
      <c r="AK63" s="405"/>
      <c r="AL63" s="405"/>
      <c r="AM63" s="359"/>
    </row>
    <row r="64" spans="1:39" ht="12.75" customHeight="1">
      <c r="A64" s="344">
        <v>30</v>
      </c>
      <c r="B64" s="253">
        <v>26</v>
      </c>
      <c r="C64" s="345" t="str">
        <f>IF(B64="",B64,VLOOKUP(B64,'Список уч-ов (алф)'!$A:$M,3,FALSE))</f>
        <v>КОРОБОВ Павел</v>
      </c>
      <c r="D64" s="346" t="str">
        <f>IF(B64="",B64,VLOOKUP(B64,'Список уч-ов (алф)'!$A:$K,7,FALSE))</f>
        <v>Пермь </v>
      </c>
      <c r="E64" s="347"/>
      <c r="F64" s="348" t="s">
        <v>639</v>
      </c>
      <c r="G64" s="349"/>
      <c r="H64" s="350"/>
      <c r="I64" s="368">
        <f>IF(H64="",H64,VLOOKUP(H64,'Список уч-ов (алф)'!$A:$M,3,FALSE))</f>
        <v>0</v>
      </c>
      <c r="J64" s="369"/>
      <c r="K64" s="368"/>
      <c r="L64" s="351">
        <f>IF(K64="",K64,VLOOKUP(K64,'Список уч-ов (алф)'!$A:$M,3,FALSE))</f>
        <v>0</v>
      </c>
      <c r="M64" s="351"/>
      <c r="N64" s="351"/>
      <c r="O64" s="351"/>
      <c r="P64" s="351"/>
      <c r="Q64" s="351"/>
      <c r="R64" s="322"/>
      <c r="S64" s="413"/>
      <c r="T64" s="413"/>
      <c r="U64" s="359"/>
      <c r="V64" s="359"/>
      <c r="W64" s="359"/>
      <c r="X64" s="889"/>
      <c r="Y64" s="895"/>
      <c r="Z64" s="406"/>
      <c r="AA64" s="419"/>
      <c r="AB64" s="359"/>
      <c r="AC64" s="359"/>
      <c r="AD64" s="359"/>
      <c r="AE64" s="359"/>
      <c r="AF64" s="359"/>
      <c r="AG64" s="359"/>
      <c r="AH64" s="359"/>
      <c r="AI64" s="359"/>
      <c r="AJ64" s="359"/>
      <c r="AK64" s="405"/>
      <c r="AL64" s="405"/>
      <c r="AM64" s="359"/>
    </row>
    <row r="65" spans="1:39" ht="12.75" customHeight="1">
      <c r="A65" s="316"/>
      <c r="B65" s="250"/>
      <c r="C65" s="320">
        <f>IF(B65="",B65,VLOOKUP(B65,'Список уч-ов (алф)'!$A:$M,3,FALSE))</f>
        <v>0</v>
      </c>
      <c r="D65" s="357">
        <f>IF(B65="",B65,VLOOKUP(B65,'Список уч-ов (алф)'!$A:$K,7,FALSE))</f>
        <v>0</v>
      </c>
      <c r="E65" s="351"/>
      <c r="F65" s="889">
        <f>IF(E65="",E65,VLOOKUP(E65,'Список уч-ов (алф)'!$A:$M,3,FALSE))</f>
        <v>0</v>
      </c>
      <c r="G65" s="896" t="s">
        <v>33</v>
      </c>
      <c r="H65" s="358">
        <v>5</v>
      </c>
      <c r="I65" s="345" t="str">
        <f>IF(H65="",H65,VLOOKUP(H65,'Список уч-ов (алф)'!$A:$M,3,FALSE))</f>
        <v>БАГИЯН Степан</v>
      </c>
      <c r="J65" s="366"/>
      <c r="K65" s="367"/>
      <c r="L65" s="351"/>
      <c r="M65" s="351"/>
      <c r="N65" s="351"/>
      <c r="O65" s="368"/>
      <c r="P65" s="368"/>
      <c r="Q65" s="368"/>
      <c r="R65" s="395"/>
      <c r="S65" s="413"/>
      <c r="T65" s="414"/>
      <c r="U65" s="415"/>
      <c r="V65" s="359"/>
      <c r="W65" s="359"/>
      <c r="X65" s="889"/>
      <c r="Y65" s="895"/>
      <c r="Z65" s="411"/>
      <c r="AA65" s="413"/>
      <c r="AB65" s="359"/>
      <c r="AC65" s="359"/>
      <c r="AD65" s="359"/>
      <c r="AE65" s="359"/>
      <c r="AF65" s="359"/>
      <c r="AG65" s="359"/>
      <c r="AH65" s="359"/>
      <c r="AI65" s="359"/>
      <c r="AJ65" s="359"/>
      <c r="AK65" s="405"/>
      <c r="AL65" s="405"/>
      <c r="AM65" s="359"/>
    </row>
    <row r="66" spans="1:39" ht="12.75" customHeight="1">
      <c r="A66" s="316">
        <v>31</v>
      </c>
      <c r="B66" s="251">
        <v>27</v>
      </c>
      <c r="C66" s="334" t="str">
        <f>IF(B66="",B66,VLOOKUP(B66,'Список уч-ов (алф)'!$A:$M,3,FALSE))</f>
        <v>КРЕТОВ Глеб</v>
      </c>
      <c r="D66" s="361" t="str">
        <f>IF(B66="",B66,VLOOKUP(B66,'Список уч-ов (алф)'!$A:$K,7,FALSE))</f>
        <v>Самара</v>
      </c>
      <c r="E66" s="319"/>
      <c r="F66" s="889">
        <f>IF(E66="",E66,VLOOKUP(E66,'Список уч-ов (алф)'!$A:$M,3,FALSE))</f>
        <v>0</v>
      </c>
      <c r="G66" s="896"/>
      <c r="H66" s="362"/>
      <c r="I66" s="351" t="s">
        <v>638</v>
      </c>
      <c r="J66" s="370"/>
      <c r="K66" s="370"/>
      <c r="L66" s="351"/>
      <c r="M66" s="351"/>
      <c r="N66" s="351"/>
      <c r="O66" s="368"/>
      <c r="P66" s="368"/>
      <c r="Q66" s="368"/>
      <c r="R66" s="395"/>
      <c r="S66" s="413"/>
      <c r="T66" s="413"/>
      <c r="U66" s="326"/>
      <c r="V66" s="413"/>
      <c r="W66" s="406"/>
      <c r="X66" s="415"/>
      <c r="Y66" s="359"/>
      <c r="Z66" s="417"/>
      <c r="AA66" s="417"/>
      <c r="AB66" s="359"/>
      <c r="AC66" s="359"/>
      <c r="AD66" s="359"/>
      <c r="AE66" s="359"/>
      <c r="AF66" s="359"/>
      <c r="AG66" s="359"/>
      <c r="AH66" s="359"/>
      <c r="AI66" s="359"/>
      <c r="AJ66" s="359"/>
      <c r="AK66" s="405"/>
      <c r="AL66" s="405"/>
      <c r="AM66" s="359"/>
    </row>
    <row r="67" spans="1:39" ht="12.75" customHeight="1">
      <c r="A67" s="331"/>
      <c r="B67" s="252"/>
      <c r="C67" s="305">
        <f>IF(B67="",B67,VLOOKUP(B67,'Список уч-ов (алф)'!$A:$M,3,FALSE))</f>
        <v>0</v>
      </c>
      <c r="D67" s="332">
        <f>IF(B67="",B67,VLOOKUP(B67,'Список уч-ов (алф)'!$A:$K,7,FALSE))</f>
        <v>0</v>
      </c>
      <c r="E67" s="333">
        <v>5</v>
      </c>
      <c r="F67" s="345" t="str">
        <f>IF(E67="",E67,VLOOKUP(E67,'Список уч-ов (алф)'!$A:$M,3,FALSE))</f>
        <v>БАГИЯН Степан</v>
      </c>
      <c r="G67" s="366"/>
      <c r="H67" s="367"/>
      <c r="I67" s="351">
        <f>IF(H67="",H67,VLOOKUP(H67,'Список уч-ов (алф)'!$A:$M,3,FALSE))</f>
        <v>0</v>
      </c>
      <c r="J67" s="370"/>
      <c r="K67" s="370"/>
      <c r="L67" s="351"/>
      <c r="M67" s="351"/>
      <c r="N67" s="351"/>
      <c r="O67" s="351"/>
      <c r="P67" s="351"/>
      <c r="Q67" s="351"/>
      <c r="R67" s="322"/>
      <c r="S67" s="413"/>
      <c r="T67" s="414"/>
      <c r="U67" s="415"/>
      <c r="V67" s="413"/>
      <c r="W67" s="359"/>
      <c r="X67" s="417"/>
      <c r="Y67" s="417"/>
      <c r="Z67" s="417"/>
      <c r="AA67" s="409"/>
      <c r="AB67" s="359"/>
      <c r="AC67" s="359"/>
      <c r="AD67" s="359"/>
      <c r="AE67" s="359"/>
      <c r="AF67" s="359"/>
      <c r="AG67" s="359"/>
      <c r="AH67" s="359"/>
      <c r="AI67" s="359"/>
      <c r="AJ67" s="359"/>
      <c r="AK67" s="405"/>
      <c r="AL67" s="405"/>
      <c r="AM67" s="359"/>
    </row>
    <row r="68" spans="1:39" ht="12.75" customHeight="1">
      <c r="A68" s="344">
        <v>32</v>
      </c>
      <c r="B68" s="253">
        <v>5</v>
      </c>
      <c r="C68" s="345" t="str">
        <f>IF(B68="",B68,VLOOKUP(B68,'Список уч-ов (алф)'!$A:$M,3,FALSE))</f>
        <v>БАГИЯН Степан</v>
      </c>
      <c r="D68" s="346" t="str">
        <f>IF(B68="",B68,VLOOKUP(B68,'Список уч-ов (алф)'!$A:$K,7,FALSE))</f>
        <v>Зеленогорск</v>
      </c>
      <c r="E68" s="347"/>
      <c r="F68" s="351" t="s">
        <v>638</v>
      </c>
      <c r="G68" s="370"/>
      <c r="H68" s="370"/>
      <c r="I68" s="351">
        <f>IF(H68="",H68,VLOOKUP(H68,'Список уч-ов (алф)'!$A:$M,3,FALSE))</f>
        <v>0</v>
      </c>
      <c r="J68" s="351"/>
      <c r="K68" s="351"/>
      <c r="L68" s="368"/>
      <c r="M68" s="368"/>
      <c r="N68" s="368"/>
      <c r="O68" s="368"/>
      <c r="P68" s="368"/>
      <c r="Q68" s="368"/>
      <c r="R68" s="322"/>
      <c r="S68" s="359"/>
      <c r="T68" s="359"/>
      <c r="U68" s="359"/>
      <c r="V68" s="359"/>
      <c r="W68" s="359"/>
      <c r="X68" s="359"/>
      <c r="Y68" s="359"/>
      <c r="Z68" s="359"/>
      <c r="AA68" s="254"/>
      <c r="AB68" s="359"/>
      <c r="AC68" s="359"/>
      <c r="AD68" s="359"/>
      <c r="AE68" s="359"/>
      <c r="AF68" s="359"/>
      <c r="AG68" s="359"/>
      <c r="AH68" s="359"/>
      <c r="AI68" s="359"/>
      <c r="AJ68" s="409"/>
      <c r="AK68" s="405"/>
      <c r="AL68" s="405"/>
      <c r="AM68" s="359"/>
    </row>
    <row r="69" spans="1:39" ht="11.25" customHeight="1">
      <c r="A69" s="397"/>
      <c r="B69" s="397"/>
      <c r="C69" s="395"/>
      <c r="D69" s="398"/>
      <c r="E69" s="399"/>
      <c r="F69" s="399"/>
      <c r="G69" s="400"/>
      <c r="H69" s="400"/>
      <c r="I69" s="400"/>
      <c r="J69" s="400"/>
      <c r="K69" s="400"/>
      <c r="L69" s="399"/>
      <c r="M69" s="399"/>
      <c r="N69" s="399"/>
      <c r="O69" s="399"/>
      <c r="P69" s="399"/>
      <c r="Q69" s="399"/>
      <c r="R69" s="322"/>
      <c r="S69" s="359"/>
      <c r="T69" s="359"/>
      <c r="U69" s="359"/>
      <c r="V69" s="359"/>
      <c r="W69" s="359"/>
      <c r="X69" s="359"/>
      <c r="Y69" s="406"/>
      <c r="Z69" s="406"/>
      <c r="AA69" s="419"/>
      <c r="AB69" s="359"/>
      <c r="AC69" s="359"/>
      <c r="AD69" s="359"/>
      <c r="AE69" s="413"/>
      <c r="AF69" s="414"/>
      <c r="AG69" s="415"/>
      <c r="AH69" s="359"/>
      <c r="AI69" s="359"/>
      <c r="AJ69" s="254"/>
      <c r="AK69" s="405"/>
      <c r="AL69" s="405"/>
      <c r="AM69" s="359"/>
    </row>
    <row r="70" spans="19:39" ht="11.25" customHeight="1">
      <c r="S70" s="407"/>
      <c r="T70" s="359"/>
      <c r="U70" s="407"/>
      <c r="V70" s="407"/>
      <c r="W70" s="359"/>
      <c r="X70" s="407"/>
      <c r="Y70" s="359"/>
      <c r="Z70" s="359"/>
      <c r="AA70" s="407"/>
      <c r="AB70" s="359"/>
      <c r="AC70" s="359"/>
      <c r="AD70" s="359"/>
      <c r="AE70" s="413"/>
      <c r="AF70" s="413"/>
      <c r="AG70" s="326"/>
      <c r="AH70" s="359"/>
      <c r="AI70" s="406"/>
      <c r="AJ70" s="255"/>
      <c r="AK70" s="405"/>
      <c r="AL70" s="405"/>
      <c r="AM70" s="359"/>
    </row>
    <row r="71" spans="19:39" ht="11.25" customHeight="1">
      <c r="S71" s="359"/>
      <c r="T71" s="359"/>
      <c r="AH71" s="359"/>
      <c r="AI71" s="359"/>
      <c r="AJ71" s="413"/>
      <c r="AK71" s="405"/>
      <c r="AL71" s="405"/>
      <c r="AM71" s="359"/>
    </row>
    <row r="72" spans="19:39" ht="11.25" customHeight="1">
      <c r="S72" s="359"/>
      <c r="T72" s="359"/>
      <c r="AH72" s="359"/>
      <c r="AI72" s="359"/>
      <c r="AJ72" s="409"/>
      <c r="AK72" s="405"/>
      <c r="AL72" s="405"/>
      <c r="AM72" s="359"/>
    </row>
    <row r="73" spans="19:39" ht="11.25" customHeight="1">
      <c r="S73" s="359"/>
      <c r="T73" s="359"/>
      <c r="AH73" s="359"/>
      <c r="AI73" s="359"/>
      <c r="AJ73" s="254"/>
      <c r="AK73" s="405"/>
      <c r="AL73" s="405"/>
      <c r="AM73" s="359"/>
    </row>
    <row r="74" spans="19:39" ht="12.75">
      <c r="S74" s="420"/>
      <c r="T74" s="420"/>
      <c r="U74" s="420"/>
      <c r="V74" s="420"/>
      <c r="W74" s="420"/>
      <c r="X74" s="420"/>
      <c r="Y74" s="420"/>
      <c r="Z74" s="420"/>
      <c r="AA74" s="420"/>
      <c r="AB74" s="420"/>
      <c r="AC74" s="420"/>
      <c r="AD74" s="420"/>
      <c r="AE74" s="420"/>
      <c r="AF74" s="420"/>
      <c r="AG74" s="420"/>
      <c r="AH74" s="420"/>
      <c r="AI74" s="406"/>
      <c r="AJ74" s="419"/>
      <c r="AK74" s="405"/>
      <c r="AL74" s="405"/>
      <c r="AM74" s="420"/>
    </row>
  </sheetData>
  <sheetProtection/>
  <mergeCells count="66">
    <mergeCell ref="A1:R1"/>
    <mergeCell ref="S1:AM1"/>
    <mergeCell ref="A2:R2"/>
    <mergeCell ref="S2:AL2"/>
    <mergeCell ref="A3:K3"/>
    <mergeCell ref="S3:AC3"/>
    <mergeCell ref="A4:R4"/>
    <mergeCell ref="S4:AM4"/>
    <mergeCell ref="F9:F10"/>
    <mergeCell ref="G9:G10"/>
    <mergeCell ref="AD9:AD10"/>
    <mergeCell ref="AE9:AE10"/>
    <mergeCell ref="AJ10:AJ11"/>
    <mergeCell ref="AK10:AK11"/>
    <mergeCell ref="AA11:AA12"/>
    <mergeCell ref="AB11:AB12"/>
    <mergeCell ref="I13:I14"/>
    <mergeCell ref="J13:J14"/>
    <mergeCell ref="AG13:AG14"/>
    <mergeCell ref="AH13:AH14"/>
    <mergeCell ref="F17:F18"/>
    <mergeCell ref="G17:G18"/>
    <mergeCell ref="AD17:AD18"/>
    <mergeCell ref="AE17:AE18"/>
    <mergeCell ref="AA19:AA20"/>
    <mergeCell ref="AB19:AB20"/>
    <mergeCell ref="L21:L22"/>
    <mergeCell ref="M21:M22"/>
    <mergeCell ref="F25:F26"/>
    <mergeCell ref="G25:G26"/>
    <mergeCell ref="AD25:AD26"/>
    <mergeCell ref="AE25:AE26"/>
    <mergeCell ref="AJ26:AJ27"/>
    <mergeCell ref="AK26:AK27"/>
    <mergeCell ref="AA27:AA28"/>
    <mergeCell ref="AB27:AB28"/>
    <mergeCell ref="I29:I30"/>
    <mergeCell ref="J29:J30"/>
    <mergeCell ref="AG29:AG30"/>
    <mergeCell ref="AH29:AH30"/>
    <mergeCell ref="F33:F34"/>
    <mergeCell ref="G33:G34"/>
    <mergeCell ref="AD33:AD34"/>
    <mergeCell ref="AE33:AE34"/>
    <mergeCell ref="R35:R37"/>
    <mergeCell ref="AA35:AA36"/>
    <mergeCell ref="AB35:AB36"/>
    <mergeCell ref="O37:O38"/>
    <mergeCell ref="P37:P38"/>
    <mergeCell ref="J61:J62"/>
    <mergeCell ref="F41:F42"/>
    <mergeCell ref="G41:G42"/>
    <mergeCell ref="I45:I46"/>
    <mergeCell ref="J45:J46"/>
    <mergeCell ref="F49:F50"/>
    <mergeCell ref="G49:G50"/>
    <mergeCell ref="X64:X65"/>
    <mergeCell ref="Y64:Y65"/>
    <mergeCell ref="F65:F66"/>
    <mergeCell ref="G65:G66"/>
    <mergeCell ref="L53:L54"/>
    <mergeCell ref="M53:M54"/>
    <mergeCell ref="F57:F58"/>
    <mergeCell ref="G57:G58"/>
    <mergeCell ref="R57:R59"/>
    <mergeCell ref="I61:I62"/>
  </mergeCells>
  <printOptions horizontalCentered="1"/>
  <pageMargins left="0.1968503937007874" right="0.1968503937007874" top="0.1968503937007874" bottom="0.1968503937007874" header="0.1968503937007874" footer="0.5118110236220472"/>
  <pageSetup fitToWidth="3" horizontalDpi="600" verticalDpi="600" orientation="portrait" paperSize="9" scale="73" r:id="rId1"/>
  <colBreaks count="1" manualBreakCount="1">
    <brk id="1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K64"/>
  <sheetViews>
    <sheetView view="pageBreakPreview" zoomScaleSheetLayoutView="100" zoomScalePageLayoutView="0" workbookViewId="0" topLeftCell="A1">
      <pane ySplit="2" topLeftCell="A21" activePane="bottomLeft" state="frozen"/>
      <selection pane="topLeft" activeCell="K19" sqref="K19"/>
      <selection pane="bottomLeft" activeCell="N32" sqref="N32"/>
    </sheetView>
  </sheetViews>
  <sheetFormatPr defaultColWidth="10.66015625" defaultRowHeight="12.75"/>
  <cols>
    <col min="1" max="1" width="4.33203125" style="101" customWidth="1"/>
    <col min="2" max="2" width="4.83203125" style="102" customWidth="1"/>
    <col min="3" max="3" width="20.66015625" style="103" customWidth="1"/>
    <col min="4" max="4" width="8.5" style="235" customWidth="1"/>
    <col min="5" max="5" width="20.66015625" style="104" customWidth="1"/>
    <col min="6" max="6" width="4.83203125" style="102" customWidth="1"/>
    <col min="7" max="7" width="20.66015625" style="103" customWidth="1"/>
    <col min="8" max="8" width="8.5" style="235" customWidth="1"/>
    <col min="9" max="9" width="17.5" style="104" customWidth="1"/>
    <col min="10" max="10" width="18.83203125" style="105" customWidth="1"/>
    <col min="11" max="11" width="14.83203125" style="228" customWidth="1"/>
    <col min="12" max="16384" width="10.66015625" style="75" customWidth="1"/>
  </cols>
  <sheetData>
    <row r="1" spans="1:11" ht="24.75" customHeight="1" thickBot="1">
      <c r="A1" s="904" t="str">
        <f>'Список уч-ов'!B4</f>
        <v>ВОЗРАСТНАЯ КАТЕГОРИЯ: МУЖЧИНЫ 40-49 лет</v>
      </c>
      <c r="B1" s="904"/>
      <c r="C1" s="904"/>
      <c r="D1" s="904"/>
      <c r="E1" s="904"/>
      <c r="F1" s="904"/>
      <c r="G1" s="904"/>
      <c r="H1" s="904"/>
      <c r="I1" s="904"/>
      <c r="J1" s="904"/>
      <c r="K1" s="904"/>
    </row>
    <row r="2" spans="1:11" s="142" customFormat="1" ht="26.25" thickTop="1">
      <c r="A2" s="138" t="s">
        <v>2</v>
      </c>
      <c r="B2" s="74" t="s">
        <v>0</v>
      </c>
      <c r="C2" s="139" t="s">
        <v>1</v>
      </c>
      <c r="D2" s="229" t="s">
        <v>344</v>
      </c>
      <c r="E2" s="140" t="s">
        <v>14</v>
      </c>
      <c r="F2" s="74" t="s">
        <v>0</v>
      </c>
      <c r="G2" s="139" t="s">
        <v>1</v>
      </c>
      <c r="H2" s="229" t="s">
        <v>344</v>
      </c>
      <c r="I2" s="140" t="s">
        <v>14</v>
      </c>
      <c r="J2" s="141"/>
      <c r="K2" s="226"/>
    </row>
    <row r="3" spans="1:11" ht="15.75">
      <c r="A3" s="76">
        <v>1</v>
      </c>
      <c r="B3" s="77">
        <v>1</v>
      </c>
      <c r="C3" s="78" t="str">
        <f>IF(B3="","",VLOOKUP(B3,'Список уч-ов'!A:M,11,FALSE))</f>
        <v>СОРБАЛО В.</v>
      </c>
      <c r="D3" s="230"/>
      <c r="E3" s="79" t="str">
        <f>IF(B3="","",VLOOKUP(B3,'Список уч-ов'!A:M,7,FALSE))</f>
        <v>Евпатория</v>
      </c>
      <c r="F3" s="77">
        <v>2</v>
      </c>
      <c r="G3" s="78" t="str">
        <f>IF(F3="","",VLOOKUP(F3,'Список уч-ов'!A:M,11,FALSE))</f>
        <v>ШЕВЦОВ А.</v>
      </c>
      <c r="H3" s="230"/>
      <c r="I3" s="79" t="str">
        <f>IF(F3="","",VLOOKUP(F3,'Список уч-ов'!A:M,7,FALSE))</f>
        <v>Геленджик</v>
      </c>
      <c r="J3" s="80" t="str">
        <f aca="true" t="shared" si="0" ref="J3:J38">IF(D3&gt;H3,E3,I3)</f>
        <v>Геленджик</v>
      </c>
      <c r="K3" s="227">
        <f aca="true" t="shared" si="1" ref="K3:K38">F3+B3</f>
        <v>3</v>
      </c>
    </row>
    <row r="4" spans="1:11" ht="16.5" thickBot="1">
      <c r="A4" s="81">
        <v>2</v>
      </c>
      <c r="B4" s="82">
        <v>5</v>
      </c>
      <c r="C4" s="83" t="str">
        <f>IF(B4="","",VLOOKUP(B4,'Список уч-ов'!A:M,11,FALSE))</f>
        <v>БЕРКУТОВ Д.</v>
      </c>
      <c r="D4" s="231"/>
      <c r="E4" s="84" t="str">
        <f>IF(B4="","",VLOOKUP(B4,'Список уч-ов'!A:M,7,FALSE))</f>
        <v>Ижевск</v>
      </c>
      <c r="F4" s="82">
        <v>11</v>
      </c>
      <c r="G4" s="83" t="str">
        <f>IF(F4="","",VLOOKUP(F4,'Список уч-ов'!A:M,11,FALSE))</f>
        <v>МАТИОС В.</v>
      </c>
      <c r="H4" s="231"/>
      <c r="I4" s="84" t="str">
        <f>IF(F4="","",VLOOKUP(F4,'Список уч-ов'!A:M,7,FALSE))</f>
        <v>Набережные Челны</v>
      </c>
      <c r="J4" s="85" t="str">
        <f t="shared" si="0"/>
        <v>Набережные Челны</v>
      </c>
      <c r="K4" s="227">
        <f t="shared" si="1"/>
        <v>16</v>
      </c>
    </row>
    <row r="5" spans="1:11" ht="16.5" thickTop="1">
      <c r="A5" s="86">
        <v>3</v>
      </c>
      <c r="B5" s="87">
        <v>7</v>
      </c>
      <c r="C5" s="88" t="str">
        <f>IF(B5="","",VLOOKUP(B5,'Список уч-ов'!A:M,11,FALSE))</f>
        <v>МУРЗОВ А.</v>
      </c>
      <c r="D5" s="232"/>
      <c r="E5" s="89" t="str">
        <f>IF(B5="","",VLOOKUP(B5,'Список уч-ов'!A:M,7,FALSE))</f>
        <v>Самара</v>
      </c>
      <c r="F5" s="87">
        <v>12</v>
      </c>
      <c r="G5" s="88" t="str">
        <f>IF(F5="","",VLOOKUP(F5,'Список уч-ов'!A:M,11,FALSE))</f>
        <v>ТЮЛЕНЕВ Е.</v>
      </c>
      <c r="H5" s="232"/>
      <c r="I5" s="89" t="str">
        <f>IF(F5="","",VLOOKUP(F5,'Список уч-ов'!A:M,7,FALSE))</f>
        <v>Тольятти</v>
      </c>
      <c r="J5" s="90" t="str">
        <f t="shared" si="0"/>
        <v>Тольятти</v>
      </c>
      <c r="K5" s="227">
        <f t="shared" si="1"/>
        <v>19</v>
      </c>
    </row>
    <row r="6" spans="1:11" ht="16.5" thickBot="1">
      <c r="A6" s="91">
        <v>4</v>
      </c>
      <c r="B6" s="92">
        <v>16</v>
      </c>
      <c r="C6" s="93" t="str">
        <f>IF(B6="","",VLOOKUP(B6,'Список уч-ов'!A:M,11,FALSE))</f>
        <v>ВИГУШИН И.</v>
      </c>
      <c r="D6" s="233"/>
      <c r="E6" s="94" t="str">
        <f>IF(B6="","",VLOOKUP(B6,'Список уч-ов'!A:M,7,FALSE))</f>
        <v>Самара</v>
      </c>
      <c r="F6" s="92">
        <v>6</v>
      </c>
      <c r="G6" s="93" t="str">
        <f>IF(F6="","",VLOOKUP(F6,'Список уч-ов'!A:M,11,FALSE))</f>
        <v>ЛОСКУТОВ Д.</v>
      </c>
      <c r="H6" s="233"/>
      <c r="I6" s="94" t="str">
        <f>IF(F6="","",VLOOKUP(F6,'Список уч-ов'!A:M,7,FALSE))</f>
        <v>Дзержинск</v>
      </c>
      <c r="J6" s="95" t="str">
        <f t="shared" si="0"/>
        <v>Дзержинск</v>
      </c>
      <c r="K6" s="227">
        <f t="shared" si="1"/>
        <v>22</v>
      </c>
    </row>
    <row r="7" spans="1:11" ht="16.5" thickTop="1">
      <c r="A7" s="96">
        <v>5</v>
      </c>
      <c r="B7" s="97">
        <v>15</v>
      </c>
      <c r="C7" s="98" t="str">
        <f>IF(B7="","",VLOOKUP(B7,'Список уч-ов'!A:M,11,FALSE))</f>
        <v>САВУШКИН Н.</v>
      </c>
      <c r="D7" s="234"/>
      <c r="E7" s="99" t="str">
        <f>IF(B7="","",VLOOKUP(B7,'Список уч-ов'!A:M,7,FALSE))</f>
        <v>Балаково</v>
      </c>
      <c r="F7" s="97">
        <v>10</v>
      </c>
      <c r="G7" s="98" t="str">
        <f>IF(F7="","",VLOOKUP(F7,'Список уч-ов'!A:M,11,FALSE))</f>
        <v>ГИМАТОВ Р.</v>
      </c>
      <c r="H7" s="234"/>
      <c r="I7" s="99" t="str">
        <f>IF(F7="","",VLOOKUP(F7,'Список уч-ов'!A:M,7,FALSE))</f>
        <v>Ульяновск</v>
      </c>
      <c r="J7" s="100" t="str">
        <f t="shared" si="0"/>
        <v>Ульяновск</v>
      </c>
      <c r="K7" s="227">
        <f t="shared" si="1"/>
        <v>25</v>
      </c>
    </row>
    <row r="8" spans="1:11" ht="15.75">
      <c r="A8" s="76">
        <v>6</v>
      </c>
      <c r="B8" s="77">
        <v>13</v>
      </c>
      <c r="C8" s="78" t="str">
        <f>IF(B8="","",VLOOKUP(B8,'Список уч-ов'!A:M,11,FALSE))</f>
        <v>ПРОКОФЬЕВ М.</v>
      </c>
      <c r="D8" s="230"/>
      <c r="E8" s="79" t="str">
        <f>IF(B8="","",VLOOKUP(B8,'Список уч-ов'!A:M,7,FALSE))</f>
        <v>Самара</v>
      </c>
      <c r="F8" s="77">
        <v>14</v>
      </c>
      <c r="G8" s="78" t="str">
        <f>IF(F8="","",VLOOKUP(F8,'Список уч-ов'!A:M,11,FALSE))</f>
        <v>МЕЩЕРЯКОВ И.</v>
      </c>
      <c r="H8" s="230"/>
      <c r="I8" s="79" t="str">
        <f>IF(F8="","",VLOOKUP(F8,'Список уч-ов'!A:M,7,FALSE))</f>
        <v>Самара</v>
      </c>
      <c r="J8" s="80" t="str">
        <f t="shared" si="0"/>
        <v>Самара</v>
      </c>
      <c r="K8" s="227">
        <f t="shared" si="1"/>
        <v>27</v>
      </c>
    </row>
    <row r="9" spans="1:11" ht="15.75">
      <c r="A9" s="76">
        <v>7</v>
      </c>
      <c r="B9" s="77">
        <v>19</v>
      </c>
      <c r="C9" s="78" t="str">
        <f>IF(B9="","",VLOOKUP(B9,'Список уч-ов'!A:M,11,FALSE))</f>
        <v>КОРОТКОВ Д.</v>
      </c>
      <c r="D9" s="230"/>
      <c r="E9" s="79" t="str">
        <f>IF(B9="","",VLOOKUP(B9,'Список уч-ов'!A:M,7,FALSE))</f>
        <v>Балаково</v>
      </c>
      <c r="F9" s="77">
        <v>18</v>
      </c>
      <c r="G9" s="78" t="str">
        <f>IF(F9="","",VLOOKUP(F9,'Список уч-ов'!A:M,11,FALSE))</f>
        <v>РОСЛЫЙ М.</v>
      </c>
      <c r="H9" s="230"/>
      <c r="I9" s="79" t="str">
        <f>IF(F9="","",VLOOKUP(F9,'Список уч-ов'!A:M,7,FALSE))</f>
        <v>Уссурийск</v>
      </c>
      <c r="J9" s="80" t="str">
        <f t="shared" si="0"/>
        <v>Уссурийск</v>
      </c>
      <c r="K9" s="227">
        <f t="shared" si="1"/>
        <v>37</v>
      </c>
    </row>
    <row r="10" spans="1:11" ht="16.5" thickBot="1">
      <c r="A10" s="81">
        <v>8</v>
      </c>
      <c r="B10" s="82">
        <v>22</v>
      </c>
      <c r="C10" s="83" t="str">
        <f>IF(B10="","",VLOOKUP(B10,'Список уч-ов'!A:M,11,FALSE))</f>
        <v>КРЕТОВ Г.</v>
      </c>
      <c r="D10" s="231"/>
      <c r="E10" s="84" t="str">
        <f>IF(B10="","",VLOOKUP(B10,'Список уч-ов'!A:M,7,FALSE))</f>
        <v>Самара</v>
      </c>
      <c r="F10" s="82">
        <v>23</v>
      </c>
      <c r="G10" s="93" t="str">
        <f>IF(F10="","",VLOOKUP(F10,'Список уч-ов'!A:M,11,FALSE))</f>
        <v>СМИРНОВ С.</v>
      </c>
      <c r="H10" s="233"/>
      <c r="I10" s="94" t="str">
        <f>IF(F10="","",VLOOKUP(F10,'Список уч-ов'!A:M,7,FALSE))</f>
        <v>Самара</v>
      </c>
      <c r="J10" s="85" t="str">
        <f t="shared" si="0"/>
        <v>Самара</v>
      </c>
      <c r="K10" s="227">
        <f t="shared" si="1"/>
        <v>45</v>
      </c>
    </row>
    <row r="11" spans="1:11" ht="16.5" thickTop="1">
      <c r="A11" s="86">
        <v>9</v>
      </c>
      <c r="B11" s="87">
        <v>32</v>
      </c>
      <c r="C11" s="88" t="str">
        <f>IF(B11="","",VLOOKUP(B11,'Список уч-ов'!A:M,11,FALSE))</f>
        <v>АНТОНОВ В.</v>
      </c>
      <c r="D11" s="232"/>
      <c r="E11" s="89" t="str">
        <f>IF(B11="","",VLOOKUP(B11,'Список уч-ов'!A:M,7,FALSE))</f>
        <v>Самара</v>
      </c>
      <c r="F11" s="87">
        <v>25</v>
      </c>
      <c r="G11" s="98" t="str">
        <f>IF(F11="","",VLOOKUP(F11,'Список уч-ов'!A:M,11,FALSE))</f>
        <v>ФИЛИППОВ И.</v>
      </c>
      <c r="H11" s="234"/>
      <c r="I11" s="99" t="str">
        <f>IF(F11="","",VLOOKUP(F11,'Список уч-ов'!A:M,7,FALSE))</f>
        <v>Самара</v>
      </c>
      <c r="J11" s="90" t="str">
        <f t="shared" si="0"/>
        <v>Самара</v>
      </c>
      <c r="K11" s="227">
        <f t="shared" si="1"/>
        <v>57</v>
      </c>
    </row>
    <row r="12" spans="1:11" ht="15.75">
      <c r="A12" s="76">
        <v>10</v>
      </c>
      <c r="B12" s="77">
        <v>4</v>
      </c>
      <c r="C12" s="78" t="str">
        <f>IF(B12="","",VLOOKUP(B12,'Список уч-ов'!A:M,11,FALSE))</f>
        <v>КРИУШКИН Д.</v>
      </c>
      <c r="D12" s="230"/>
      <c r="E12" s="79" t="str">
        <f>IF(B12="","",VLOOKUP(B12,'Список уч-ов'!A:M,7,FALSE))</f>
        <v>Казань</v>
      </c>
      <c r="F12" s="77">
        <v>73</v>
      </c>
      <c r="G12" s="78" t="str">
        <f>IF(F12="","",VLOOKUP(F12,'Список уч-ов'!A:M,11,FALSE))</f>
        <v>СТЕПАНОВ М.</v>
      </c>
      <c r="H12" s="230"/>
      <c r="I12" s="79" t="str">
        <f>IF(F12="","",VLOOKUP(F12,'Список уч-ов'!A:M,7,FALSE))</f>
        <v>Казань</v>
      </c>
      <c r="J12" s="80" t="str">
        <f t="shared" si="0"/>
        <v>Казань</v>
      </c>
      <c r="K12" s="227">
        <f t="shared" si="1"/>
        <v>77</v>
      </c>
    </row>
    <row r="13" spans="1:11" ht="15.75">
      <c r="A13" s="76">
        <v>11</v>
      </c>
      <c r="B13" s="77">
        <v>36</v>
      </c>
      <c r="C13" s="78" t="str">
        <f>IF(B13="","",VLOOKUP(B13,'Список уч-ов'!A:M,11,FALSE))</f>
        <v>ВАНЕЕВ Д.</v>
      </c>
      <c r="D13" s="230"/>
      <c r="E13" s="79" t="str">
        <f>IF(B13="","",VLOOKUP(B13,'Список уч-ов'!A:M,7,FALSE))</f>
        <v>Киров</v>
      </c>
      <c r="F13" s="77">
        <v>48</v>
      </c>
      <c r="G13" s="78" t="str">
        <f>IF(F13="","",VLOOKUP(F13,'Список уч-ов'!A:M,11,FALSE))</f>
        <v>КЕППЕЛЬ Е.</v>
      </c>
      <c r="H13" s="230"/>
      <c r="I13" s="79" t="str">
        <f>IF(F13="","",VLOOKUP(F13,'Список уч-ов'!A:M,7,FALSE))</f>
        <v>Саратов</v>
      </c>
      <c r="J13" s="80" t="str">
        <f t="shared" si="0"/>
        <v>Саратов</v>
      </c>
      <c r="K13" s="227">
        <f t="shared" si="1"/>
        <v>84</v>
      </c>
    </row>
    <row r="14" spans="1:11" ht="15.75">
      <c r="A14" s="76">
        <v>12</v>
      </c>
      <c r="B14" s="77">
        <v>9</v>
      </c>
      <c r="C14" s="78" t="str">
        <f>IF(B14="","",VLOOKUP(B14,'Список уч-ов'!A:M,11,FALSE))</f>
        <v>КИРИЛЛОВ Д.</v>
      </c>
      <c r="D14" s="230"/>
      <c r="E14" s="79" t="str">
        <f>IF(B14="","",VLOOKUP(B14,'Список уч-ов'!A:M,7,FALSE))</f>
        <v>Пермь </v>
      </c>
      <c r="F14" s="77">
        <v>79</v>
      </c>
      <c r="G14" s="78" t="str">
        <f>IF(F14="","",VLOOKUP(F14,'Список уч-ов'!A:M,11,FALSE))</f>
        <v>ЧИСТЯКОВ А.</v>
      </c>
      <c r="H14" s="230"/>
      <c r="I14" s="79" t="str">
        <f>IF(F14="","",VLOOKUP(F14,'Список уч-ов'!A:M,7,FALSE))</f>
        <v>Пермь </v>
      </c>
      <c r="J14" s="80" t="str">
        <f t="shared" si="0"/>
        <v>Пермь </v>
      </c>
      <c r="K14" s="227">
        <f t="shared" si="1"/>
        <v>88</v>
      </c>
    </row>
    <row r="15" spans="1:11" ht="15.75">
      <c r="A15" s="76">
        <v>13</v>
      </c>
      <c r="B15" s="77">
        <v>79</v>
      </c>
      <c r="C15" s="78" t="str">
        <f>IF(B15="","",VLOOKUP(B15,'Список уч-ов'!A:M,11,FALSE))</f>
        <v>ЧИСТЯКОВ А.</v>
      </c>
      <c r="D15" s="230"/>
      <c r="E15" s="79" t="str">
        <f>IF(B15="","",VLOOKUP(B15,'Список уч-ов'!A:M,7,FALSE))</f>
        <v>Пермь </v>
      </c>
      <c r="F15" s="77">
        <v>9</v>
      </c>
      <c r="G15" s="78" t="str">
        <f>IF(F15="","",VLOOKUP(F15,'Список уч-ов'!A:M,11,FALSE))</f>
        <v>КИРИЛЛОВ Д.</v>
      </c>
      <c r="H15" s="230"/>
      <c r="I15" s="79" t="str">
        <f>IF(F15="","",VLOOKUP(F15,'Список уч-ов'!A:M,7,FALSE))</f>
        <v>Пермь </v>
      </c>
      <c r="J15" s="80" t="str">
        <f t="shared" si="0"/>
        <v>Пермь </v>
      </c>
      <c r="K15" s="227">
        <f t="shared" si="1"/>
        <v>88</v>
      </c>
    </row>
    <row r="16" spans="1:11" ht="15.75">
      <c r="A16" s="76">
        <v>14</v>
      </c>
      <c r="B16" s="77">
        <v>3</v>
      </c>
      <c r="C16" s="78" t="str">
        <f>IF(B16="","",VLOOKUP(B16,'Список уч-ов'!A:M,11,FALSE))</f>
        <v>ЧЕРНЕВ И.</v>
      </c>
      <c r="D16" s="230"/>
      <c r="E16" s="79" t="str">
        <f>IF(B16="","",VLOOKUP(B16,'Список уч-ов'!A:M,7,FALSE))</f>
        <v> Воронеж</v>
      </c>
      <c r="F16" s="77">
        <v>107</v>
      </c>
      <c r="G16" s="78" t="str">
        <f>IF(F16="","",VLOOKUP(F16,'Список уч-ов'!A:M,11,FALSE))</f>
        <v>СКОРЫНИН П.</v>
      </c>
      <c r="H16" s="230"/>
      <c r="I16" s="79" t="str">
        <f>IF(F16="","",VLOOKUP(F16,'Список уч-ов'!A:M,7,FALSE))</f>
        <v>Воронеж</v>
      </c>
      <c r="J16" s="80" t="str">
        <f t="shared" si="0"/>
        <v>Воронеж</v>
      </c>
      <c r="K16" s="227">
        <f t="shared" si="1"/>
        <v>110</v>
      </c>
    </row>
    <row r="17" spans="1:11" ht="15.75">
      <c r="A17" s="76">
        <v>15</v>
      </c>
      <c r="B17" s="77">
        <v>8</v>
      </c>
      <c r="C17" s="78" t="str">
        <f>IF(B17="","",VLOOKUP(B17,'Список уч-ов'!A:M,11,FALSE))</f>
        <v>БАГИЯН С.</v>
      </c>
      <c r="D17" s="230"/>
      <c r="E17" s="79" t="str">
        <f>IF(B17="","",VLOOKUP(B17,'Список уч-ов'!A:M,7,FALSE))</f>
        <v>Зеленогорск</v>
      </c>
      <c r="F17" s="77">
        <v>104</v>
      </c>
      <c r="G17" s="78" t="str">
        <f>IF(F17="","",VLOOKUP(F17,'Список уч-ов'!A:M,11,FALSE))</f>
        <v>НЕМ А.</v>
      </c>
      <c r="H17" s="230"/>
      <c r="I17" s="79" t="str">
        <f>IF(F17="","",VLOOKUP(F17,'Список уч-ов'!A:M,7,FALSE))</f>
        <v>Красноярск</v>
      </c>
      <c r="J17" s="80" t="str">
        <f t="shared" si="0"/>
        <v>Красноярск</v>
      </c>
      <c r="K17" s="227">
        <f t="shared" si="1"/>
        <v>112</v>
      </c>
    </row>
    <row r="18" spans="1:11" ht="16.5" thickBot="1">
      <c r="A18" s="91">
        <v>16</v>
      </c>
      <c r="B18" s="92">
        <v>27</v>
      </c>
      <c r="C18" s="93" t="str">
        <f>IF(B18="","",VLOOKUP(B18,'Список уч-ов'!A:M,11,FALSE))</f>
        <v>БУГРОВ А.</v>
      </c>
      <c r="D18" s="233"/>
      <c r="E18" s="94" t="str">
        <f>IF(B18="","",VLOOKUP(B18,'Список уч-ов'!A:M,7,FALSE))</f>
        <v>Тольятти</v>
      </c>
      <c r="F18" s="92">
        <v>85</v>
      </c>
      <c r="G18" s="93" t="str">
        <f>IF(F18="","",VLOOKUP(F18,'Список уч-ов'!A:M,11,FALSE))</f>
        <v>САВЕНКОВ М.</v>
      </c>
      <c r="H18" s="233"/>
      <c r="I18" s="94" t="str">
        <f>IF(F18="","",VLOOKUP(F18,'Список уч-ов'!A:M,7,FALSE))</f>
        <v>Сызрань</v>
      </c>
      <c r="J18" s="95" t="str">
        <f t="shared" si="0"/>
        <v>Сызрань</v>
      </c>
      <c r="K18" s="227">
        <f t="shared" si="1"/>
        <v>112</v>
      </c>
    </row>
    <row r="19" spans="1:11" ht="16.5" thickTop="1">
      <c r="A19" s="86">
        <v>17</v>
      </c>
      <c r="B19" s="87">
        <v>51</v>
      </c>
      <c r="C19" s="88" t="str">
        <f>IF(B19="","",VLOOKUP(B19,'Список уч-ов'!A:M,11,FALSE))</f>
        <v>ЛЕБЕДЕВ А.</v>
      </c>
      <c r="D19" s="232"/>
      <c r="E19" s="89" t="str">
        <f>IF(B19="","",VLOOKUP(B19,'Список уч-ов'!A:M,7,FALSE))</f>
        <v>Краснодар</v>
      </c>
      <c r="F19" s="87">
        <v>64</v>
      </c>
      <c r="G19" s="88" t="str">
        <f>IF(F19="","",VLOOKUP(F19,'Список уч-ов'!A:M,11,FALSE))</f>
        <v>НЕСТЕРОВ А.</v>
      </c>
      <c r="H19" s="232"/>
      <c r="I19" s="89" t="str">
        <f>IF(F19="","",VLOOKUP(F19,'Список уч-ов'!A:M,7,FALSE))</f>
        <v>Краснодар</v>
      </c>
      <c r="J19" s="90" t="str">
        <f t="shared" si="0"/>
        <v>Краснодар</v>
      </c>
      <c r="K19" s="227">
        <f t="shared" si="1"/>
        <v>115</v>
      </c>
    </row>
    <row r="20" spans="1:11" ht="15.75">
      <c r="A20" s="76">
        <v>18</v>
      </c>
      <c r="B20" s="77">
        <v>41</v>
      </c>
      <c r="C20" s="78" t="str">
        <f>IF(B20="","",VLOOKUP(B20,'Список уч-ов'!A:M,11,FALSE))</f>
        <v>ДАНИЛОВ А.</v>
      </c>
      <c r="D20" s="230"/>
      <c r="E20" s="79" t="str">
        <f>IF(B20="","",VLOOKUP(B20,'Список уч-ов'!A:M,7,FALSE))</f>
        <v>Самара</v>
      </c>
      <c r="F20" s="77">
        <v>76</v>
      </c>
      <c r="G20" s="78" t="str">
        <f>IF(F20="","",VLOOKUP(F20,'Список уч-ов'!A:M,11,FALSE))</f>
        <v>ТОКАРЕВ А.</v>
      </c>
      <c r="H20" s="230"/>
      <c r="I20" s="79" t="str">
        <f>IF(F20="","",VLOOKUP(F20,'Список уч-ов'!A:M,7,FALSE))</f>
        <v>Самара</v>
      </c>
      <c r="J20" s="80" t="str">
        <f t="shared" si="0"/>
        <v>Самара</v>
      </c>
      <c r="K20" s="227">
        <f t="shared" si="1"/>
        <v>117</v>
      </c>
    </row>
    <row r="21" spans="1:11" ht="15.75">
      <c r="A21" s="76">
        <v>19</v>
      </c>
      <c r="B21" s="77">
        <v>20</v>
      </c>
      <c r="C21" s="78" t="str">
        <f>IF(B21="","",VLOOKUP(B21,'Список уч-ов'!A:M,11,FALSE))</f>
        <v>КОНДРАШОВ В.</v>
      </c>
      <c r="D21" s="230"/>
      <c r="E21" s="79" t="str">
        <f>IF(B21="","",VLOOKUP(B21,'Список уч-ов'!A:M,7,FALSE))</f>
        <v>Электросталь</v>
      </c>
      <c r="F21" s="77">
        <v>101</v>
      </c>
      <c r="G21" s="78" t="str">
        <f>IF(F21="","",VLOOKUP(F21,'Список уч-ов'!A:M,11,FALSE))</f>
        <v>ГРАБОВЕНКО А.</v>
      </c>
      <c r="H21" s="230"/>
      <c r="I21" s="79" t="str">
        <f>IF(F21="","",VLOOKUP(F21,'Список уч-ов'!A:M,7,FALSE))</f>
        <v>Электросталь</v>
      </c>
      <c r="J21" s="80" t="str">
        <f t="shared" si="0"/>
        <v>Электросталь</v>
      </c>
      <c r="K21" s="227">
        <f t="shared" si="1"/>
        <v>121</v>
      </c>
    </row>
    <row r="22" spans="1:11" ht="15.75">
      <c r="A22" s="76">
        <v>20</v>
      </c>
      <c r="B22" s="77">
        <v>56</v>
      </c>
      <c r="C22" s="78" t="str">
        <f>IF(B22="","",VLOOKUP(B22,'Список уч-ов'!A:M,11,FALSE))</f>
        <v>МАРНОСОВ А.</v>
      </c>
      <c r="D22" s="230"/>
      <c r="E22" s="79" t="str">
        <f>IF(B22="","",VLOOKUP(B22,'Список уч-ов'!A:M,7,FALSE))</f>
        <v>Самара</v>
      </c>
      <c r="F22" s="77">
        <v>66</v>
      </c>
      <c r="G22" s="78" t="str">
        <f>IF(F22="","",VLOOKUP(F22,'Список уч-ов'!A:M,11,FALSE))</f>
        <v>НОВИЧКОВ С.</v>
      </c>
      <c r="H22" s="230"/>
      <c r="I22" s="79" t="str">
        <f>IF(F22="","",VLOOKUP(F22,'Список уч-ов'!A:M,7,FALSE))</f>
        <v>Нижневартовск </v>
      </c>
      <c r="J22" s="80" t="str">
        <f t="shared" si="0"/>
        <v>Нижневартовск </v>
      </c>
      <c r="K22" s="227">
        <f t="shared" si="1"/>
        <v>122</v>
      </c>
    </row>
    <row r="23" spans="1:11" ht="15.75">
      <c r="A23" s="76">
        <v>21</v>
      </c>
      <c r="B23" s="77">
        <v>17</v>
      </c>
      <c r="C23" s="78" t="str">
        <f>IF(B23="","",VLOOKUP(B23,'Список уч-ов'!A:M,11,FALSE))</f>
        <v>ПЕРВУШИН О.</v>
      </c>
      <c r="D23" s="230"/>
      <c r="E23" s="79" t="str">
        <f>IF(B23="","",VLOOKUP(B23,'Список уч-ов'!A:M,7,FALSE))</f>
        <v>Северск</v>
      </c>
      <c r="F23" s="77">
        <v>106</v>
      </c>
      <c r="G23" s="78" t="str">
        <f>IF(F23="","",VLOOKUP(F23,'Список уч-ов'!A:M,11,FALSE))</f>
        <v>САПАРБАЕВ Н.</v>
      </c>
      <c r="H23" s="230"/>
      <c r="I23" s="79" t="str">
        <f>IF(F23="","",VLOOKUP(F23,'Список уч-ов'!A:M,7,FALSE))</f>
        <v>Елизово</v>
      </c>
      <c r="J23" s="80" t="str">
        <f t="shared" si="0"/>
        <v>Елизово</v>
      </c>
      <c r="K23" s="227">
        <f t="shared" si="1"/>
        <v>123</v>
      </c>
    </row>
    <row r="24" spans="1:11" ht="15.75">
      <c r="A24" s="76">
        <v>22</v>
      </c>
      <c r="B24" s="77">
        <v>78</v>
      </c>
      <c r="C24" s="78" t="str">
        <f>IF(B24="","",VLOOKUP(B24,'Список уч-ов'!A:M,11,FALSE))</f>
        <v>ЦЫМБАЛЮК Д.</v>
      </c>
      <c r="D24" s="230"/>
      <c r="E24" s="79" t="str">
        <f>IF(B24="","",VLOOKUP(B24,'Список уч-ов'!A:M,7,FALSE))</f>
        <v>Пермь </v>
      </c>
      <c r="F24" s="77">
        <v>45</v>
      </c>
      <c r="G24" s="78" t="str">
        <f>IF(F24="","",VLOOKUP(F24,'Список уч-ов'!A:M,11,FALSE))</f>
        <v>ЗАЯКИН К.</v>
      </c>
      <c r="H24" s="230"/>
      <c r="I24" s="79" t="str">
        <f>IF(F24="","",VLOOKUP(F24,'Список уч-ов'!A:M,7,FALSE))</f>
        <v>Пермь </v>
      </c>
      <c r="J24" s="80" t="str">
        <f t="shared" si="0"/>
        <v>Пермь </v>
      </c>
      <c r="K24" s="227">
        <f t="shared" si="1"/>
        <v>123</v>
      </c>
    </row>
    <row r="25" spans="1:11" ht="15.75">
      <c r="A25" s="76">
        <v>23</v>
      </c>
      <c r="B25" s="77">
        <v>61</v>
      </c>
      <c r="C25" s="78" t="str">
        <f>IF(B25="","",VLOOKUP(B25,'Список уч-ов'!A:M,11,FALSE))</f>
        <v>МИНАЕВ А.</v>
      </c>
      <c r="D25" s="230"/>
      <c r="E25" s="79" t="str">
        <f>IF(B25="","",VLOOKUP(B25,'Список уч-ов'!A:M,7,FALSE))</f>
        <v>Рязань</v>
      </c>
      <c r="F25" s="77">
        <v>65</v>
      </c>
      <c r="G25" s="78" t="str">
        <f>IF(F25="","",VLOOKUP(F25,'Список уч-ов'!A:M,11,FALSE))</f>
        <v>НИКОЛЬСКИЙ А.</v>
      </c>
      <c r="H25" s="230"/>
      <c r="I25" s="79" t="str">
        <f>IF(F25="","",VLOOKUP(F25,'Список уч-ов'!A:M,7,FALSE))</f>
        <v>Рязань</v>
      </c>
      <c r="J25" s="80" t="str">
        <f t="shared" si="0"/>
        <v>Рязань</v>
      </c>
      <c r="K25" s="227">
        <f t="shared" si="1"/>
        <v>126</v>
      </c>
    </row>
    <row r="26" spans="1:11" ht="15.75">
      <c r="A26" s="76">
        <v>24</v>
      </c>
      <c r="B26" s="77">
        <v>62</v>
      </c>
      <c r="C26" s="78" t="str">
        <f>IF(B26="","",VLOOKUP(B26,'Список уч-ов'!A:M,11,FALSE))</f>
        <v>МИХАЙЛОВ Ю.</v>
      </c>
      <c r="D26" s="230"/>
      <c r="E26" s="79" t="str">
        <f>IF(B26="","",VLOOKUP(B26,'Список уч-ов'!A:M,7,FALSE))</f>
        <v>Самара</v>
      </c>
      <c r="F26" s="77">
        <v>67</v>
      </c>
      <c r="G26" s="78" t="str">
        <f>IF(F26="","",VLOOKUP(F26,'Список уч-ов'!A:M,11,FALSE))</f>
        <v>ПАРИНОВ В.</v>
      </c>
      <c r="H26" s="230"/>
      <c r="I26" s="79" t="str">
        <f>IF(F26="","",VLOOKUP(F26,'Список уч-ов'!A:M,7,FALSE))</f>
        <v>Самара</v>
      </c>
      <c r="J26" s="80" t="str">
        <f t="shared" si="0"/>
        <v>Самара</v>
      </c>
      <c r="K26" s="227">
        <f t="shared" si="1"/>
        <v>129</v>
      </c>
    </row>
    <row r="27" spans="1:11" ht="15.75">
      <c r="A27" s="76">
        <v>25</v>
      </c>
      <c r="B27" s="77">
        <v>42</v>
      </c>
      <c r="C27" s="78" t="str">
        <f>IF(B27="","",VLOOKUP(B27,'Список уч-ов'!A:M,11,FALSE))</f>
        <v>ДИМИТРИЕВ А.</v>
      </c>
      <c r="D27" s="230"/>
      <c r="E27" s="79" t="str">
        <f>IF(B27="","",VLOOKUP(B27,'Список уч-ов'!A:M,7,FALSE))</f>
        <v>Самара</v>
      </c>
      <c r="F27" s="77">
        <v>91</v>
      </c>
      <c r="G27" s="78" t="str">
        <f>IF(F27="","",VLOOKUP(F27,'Список уч-ов'!A:M,11,FALSE))</f>
        <v>БОНДАРЕВ Е.</v>
      </c>
      <c r="H27" s="230"/>
      <c r="I27" s="79" t="str">
        <f>IF(F27="","",VLOOKUP(F27,'Список уч-ов'!A:M,7,FALSE))</f>
        <v>Самара</v>
      </c>
      <c r="J27" s="80" t="str">
        <f t="shared" si="0"/>
        <v>Самара</v>
      </c>
      <c r="K27" s="227">
        <f t="shared" si="1"/>
        <v>133</v>
      </c>
    </row>
    <row r="28" spans="1:11" ht="15.75">
      <c r="A28" s="76">
        <v>26</v>
      </c>
      <c r="B28" s="77">
        <v>109</v>
      </c>
      <c r="C28" s="78" t="str">
        <f>IF(B28="","",VLOOKUP(B28,'Список уч-ов'!A:M,11,FALSE))</f>
        <v>ВЛАСОВ И.</v>
      </c>
      <c r="D28" s="230"/>
      <c r="E28" s="79" t="str">
        <f>IF(B28="","",VLOOKUP(B28,'Список уч-ов'!A:M,7,FALSE))</f>
        <v>Сергиев Посад</v>
      </c>
      <c r="F28" s="77">
        <v>29</v>
      </c>
      <c r="G28" s="78" t="str">
        <f>IF(F28="","",VLOOKUP(F28,'Список уч-ов'!A:M,11,FALSE))</f>
        <v>АЛЕКСЕЕВ А.</v>
      </c>
      <c r="H28" s="230"/>
      <c r="I28" s="79" t="str">
        <f>IF(F28="","",VLOOKUP(F28,'Список уч-ов'!A:M,7,FALSE))</f>
        <v>Курсаково</v>
      </c>
      <c r="J28" s="80" t="str">
        <f t="shared" si="0"/>
        <v>Курсаково</v>
      </c>
      <c r="K28" s="227">
        <f t="shared" si="1"/>
        <v>138</v>
      </c>
    </row>
    <row r="29" spans="1:11" ht="15.75">
      <c r="A29" s="76">
        <v>27</v>
      </c>
      <c r="B29" s="77">
        <v>59</v>
      </c>
      <c r="C29" s="78" t="str">
        <f>IF(B29="","",VLOOKUP(B29,'Список уч-ов'!A:M,11,FALSE))</f>
        <v>МЕЛЬНИКОВ Ю.</v>
      </c>
      <c r="D29" s="230"/>
      <c r="E29" s="79" t="str">
        <f>IF(B29="","",VLOOKUP(B29,'Список уч-ов'!A:M,7,FALSE))</f>
        <v>Самара</v>
      </c>
      <c r="F29" s="77">
        <v>84</v>
      </c>
      <c r="G29" s="78" t="str">
        <f>IF(F29="","",VLOOKUP(F29,'Список уч-ов'!A:M,11,FALSE))</f>
        <v>ЮРИН В.</v>
      </c>
      <c r="H29" s="230"/>
      <c r="I29" s="79" t="str">
        <f>IF(F29="","",VLOOKUP(F29,'Список уч-ов'!A:M,7,FALSE))</f>
        <v>Балаково</v>
      </c>
      <c r="J29" s="80" t="str">
        <f t="shared" si="0"/>
        <v>Балаково</v>
      </c>
      <c r="K29" s="227">
        <f t="shared" si="1"/>
        <v>143</v>
      </c>
    </row>
    <row r="30" spans="1:11" ht="15.75">
      <c r="A30" s="76">
        <v>28</v>
      </c>
      <c r="B30" s="77">
        <v>77</v>
      </c>
      <c r="C30" s="78" t="str">
        <f>IF(B30="","",VLOOKUP(B30,'Список уч-ов'!A:M,11,FALSE))</f>
        <v>ХАЙРУЛЛИН И.</v>
      </c>
      <c r="D30" s="230"/>
      <c r="E30" s="79" t="str">
        <f>IF(B30="","",VLOOKUP(B30,'Список уч-ов'!A:M,7,FALSE))</f>
        <v>Бавлы</v>
      </c>
      <c r="F30" s="77">
        <v>71</v>
      </c>
      <c r="G30" s="78" t="str">
        <f>IF(F30="","",VLOOKUP(F30,'Список уч-ов'!A:M,11,FALSE))</f>
        <v>СИДОРОВ С.</v>
      </c>
      <c r="H30" s="230"/>
      <c r="I30" s="79" t="str">
        <f>IF(F30="","",VLOOKUP(F30,'Список уч-ов'!A:M,7,FALSE))</f>
        <v>Новосибирск</v>
      </c>
      <c r="J30" s="80" t="str">
        <f t="shared" si="0"/>
        <v>Новосибирск</v>
      </c>
      <c r="K30" s="227">
        <f t="shared" si="1"/>
        <v>148</v>
      </c>
    </row>
    <row r="31" spans="1:11" ht="15.75">
      <c r="A31" s="76">
        <v>29</v>
      </c>
      <c r="B31" s="77">
        <v>46</v>
      </c>
      <c r="C31" s="78" t="str">
        <f>IF(B31="","",VLOOKUP(B31,'Список уч-ов'!A:M,11,FALSE))</f>
        <v>ИСАЙЧЕВ И.</v>
      </c>
      <c r="D31" s="230"/>
      <c r="E31" s="79" t="str">
        <f>IF(B31="","",VLOOKUP(B31,'Список уч-ов'!A:M,7,FALSE))</f>
        <v>Самара</v>
      </c>
      <c r="F31" s="77">
        <v>105</v>
      </c>
      <c r="G31" s="78" t="str">
        <f>IF(F31="","",VLOOKUP(F31,'Список уч-ов'!A:M,11,FALSE))</f>
        <v>ПЛОТНИКОВ А.</v>
      </c>
      <c r="H31" s="230"/>
      <c r="I31" s="79" t="str">
        <f>IF(F31="","",VLOOKUP(F31,'Список уч-ов'!A:M,7,FALSE))</f>
        <v>Самара</v>
      </c>
      <c r="J31" s="80" t="str">
        <f t="shared" si="0"/>
        <v>Самара</v>
      </c>
      <c r="K31" s="227">
        <f t="shared" si="1"/>
        <v>151</v>
      </c>
    </row>
    <row r="32" spans="1:11" ht="15.75">
      <c r="A32" s="76">
        <v>30</v>
      </c>
      <c r="B32" s="77">
        <v>59</v>
      </c>
      <c r="C32" s="78" t="str">
        <f>IF(B32="","",VLOOKUP(B32,'Список уч-ов'!A:M,11,FALSE))</f>
        <v>МЕЛЬНИКОВ Ю.</v>
      </c>
      <c r="D32" s="230"/>
      <c r="E32" s="79" t="str">
        <f>IF(B32="","",VLOOKUP(B32,'Список уч-ов'!A:M,7,FALSE))</f>
        <v>Самара</v>
      </c>
      <c r="F32" s="77">
        <v>95</v>
      </c>
      <c r="G32" s="78" t="str">
        <f>IF(F32="","",VLOOKUP(F32,'Список уч-ов'!A:M,11,FALSE))</f>
        <v>БУРМАТНОВ Д.</v>
      </c>
      <c r="H32" s="230"/>
      <c r="I32" s="79" t="str">
        <f>IF(F32="","",VLOOKUP(F32,'Список уч-ов'!A:M,7,FALSE))</f>
        <v>Самара</v>
      </c>
      <c r="J32" s="80" t="str">
        <f t="shared" si="0"/>
        <v>Самара</v>
      </c>
      <c r="K32" s="227">
        <f t="shared" si="1"/>
        <v>154</v>
      </c>
    </row>
    <row r="33" spans="1:11" ht="15.75">
      <c r="A33" s="76">
        <v>31</v>
      </c>
      <c r="B33" s="77">
        <v>57</v>
      </c>
      <c r="C33" s="78" t="str">
        <f>IF(B33="","",VLOOKUP(B33,'Список уч-ов'!A:M,11,FALSE))</f>
        <v>МОХОВ А.</v>
      </c>
      <c r="D33" s="230"/>
      <c r="E33" s="79" t="str">
        <f>IF(B33="","",VLOOKUP(B33,'Список уч-ов'!A:M,7,FALSE))</f>
        <v>Екатеринбург</v>
      </c>
      <c r="F33" s="77">
        <v>102</v>
      </c>
      <c r="G33" s="78" t="str">
        <f>IF(F33="","",VLOOKUP(F33,'Список уч-ов'!A:M,11,FALSE))</f>
        <v>ГОРДЕЕВ С.</v>
      </c>
      <c r="H33" s="230"/>
      <c r="I33" s="79" t="str">
        <f>IF(F33="","",VLOOKUP(F33,'Список уч-ов'!A:M,7,FALSE))</f>
        <v>Екатеринбург</v>
      </c>
      <c r="J33" s="80" t="str">
        <f t="shared" si="0"/>
        <v>Екатеринбург</v>
      </c>
      <c r="K33" s="227">
        <f t="shared" si="1"/>
        <v>159</v>
      </c>
    </row>
    <row r="34" spans="1:11" ht="15.75">
      <c r="A34" s="76">
        <v>32</v>
      </c>
      <c r="B34" s="77">
        <v>69</v>
      </c>
      <c r="C34" s="78" t="str">
        <f>IF(B34="","",VLOOKUP(B34,'Список уч-ов'!A:M,11,FALSE))</f>
        <v>ПОНЬКИН А.</v>
      </c>
      <c r="D34" s="230"/>
      <c r="E34" s="79" t="str">
        <f>IF(B34="","",VLOOKUP(B34,'Список уч-ов'!A:M,7,FALSE))</f>
        <v>Пермь </v>
      </c>
      <c r="F34" s="77">
        <v>111</v>
      </c>
      <c r="G34" s="78" t="str">
        <f>IF(F34="","",VLOOKUP(F34,'Список уч-ов'!A:M,11,FALSE))</f>
        <v>ЕФРЕМОВ В.</v>
      </c>
      <c r="H34" s="230"/>
      <c r="I34" s="79" t="str">
        <f>IF(F34="","",VLOOKUP(F34,'Список уч-ов'!A:M,7,FALSE))</f>
        <v>Пермь </v>
      </c>
      <c r="J34" s="80" t="str">
        <f t="shared" si="0"/>
        <v>Пермь </v>
      </c>
      <c r="K34" s="227">
        <f t="shared" si="1"/>
        <v>180</v>
      </c>
    </row>
    <row r="35" spans="1:11" ht="15.75">
      <c r="A35" s="76">
        <v>33</v>
      </c>
      <c r="B35" s="77">
        <v>87</v>
      </c>
      <c r="C35" s="78" t="str">
        <f>IF(B35="","",VLOOKUP(B35,'Список уч-ов'!A:M,11,FALSE))</f>
        <v>ТРОШКОВ А.</v>
      </c>
      <c r="D35" s="230"/>
      <c r="E35" s="79" t="str">
        <f>IF(B35="","",VLOOKUP(B35,'Список уч-ов'!A:M,7,FALSE))</f>
        <v>Ижевск</v>
      </c>
      <c r="F35" s="77">
        <v>103</v>
      </c>
      <c r="G35" s="78" t="str">
        <f>IF(F35="","",VLOOKUP(F35,'Список уч-ов'!A:M,11,FALSE))</f>
        <v>БРЫСИН О.</v>
      </c>
      <c r="H35" s="230"/>
      <c r="I35" s="79" t="str">
        <f>IF(F35="","",VLOOKUP(F35,'Список уч-ов'!A:M,7,FALSE))</f>
        <v>Ижевск</v>
      </c>
      <c r="J35" s="80" t="str">
        <f t="shared" si="0"/>
        <v>Ижевск</v>
      </c>
      <c r="K35" s="227">
        <f t="shared" si="1"/>
        <v>190</v>
      </c>
    </row>
    <row r="36" spans="1:11" ht="15.75">
      <c r="A36" s="76">
        <v>34</v>
      </c>
      <c r="B36" s="77">
        <v>82</v>
      </c>
      <c r="C36" s="78" t="str">
        <f>IF(B36="","",VLOOKUP(B36,'Список уч-ов'!A:M,11,FALSE))</f>
        <v>ШУМАРИН С.</v>
      </c>
      <c r="D36" s="230"/>
      <c r="E36" s="79" t="str">
        <f>IF(B36="","",VLOOKUP(B36,'Список уч-ов'!A:M,7,FALSE))</f>
        <v>Фрязино</v>
      </c>
      <c r="F36" s="77">
        <v>110</v>
      </c>
      <c r="G36" s="78" t="str">
        <f>IF(F36="","",VLOOKUP(F36,'Список уч-ов'!A:M,11,FALSE))</f>
        <v>САРМОЛАЕВ Х.</v>
      </c>
      <c r="H36" s="230"/>
      <c r="I36" s="79" t="str">
        <f>IF(F36="","",VLOOKUP(F36,'Список уч-ов'!A:M,7,FALSE))</f>
        <v>Московская область</v>
      </c>
      <c r="J36" s="80" t="str">
        <f t="shared" si="0"/>
        <v>Московская область</v>
      </c>
      <c r="K36" s="227">
        <f t="shared" si="1"/>
        <v>192</v>
      </c>
    </row>
    <row r="37" spans="1:11" ht="15.75">
      <c r="A37" s="76">
        <v>35</v>
      </c>
      <c r="B37" s="77">
        <v>99</v>
      </c>
      <c r="C37" s="78" t="str">
        <f>IF(B37="","",VLOOKUP(B37,'Список уч-ов'!A:M,11,FALSE))</f>
        <v>ЮШКОВ А.</v>
      </c>
      <c r="D37" s="230"/>
      <c r="E37" s="79" t="str">
        <f>IF(B37="","",VLOOKUP(B37,'Список уч-ов'!A:M,7,FALSE))</f>
        <v>Екатеринбург</v>
      </c>
      <c r="F37" s="77">
        <v>98</v>
      </c>
      <c r="G37" s="78" t="str">
        <f>IF(F37="","",VLOOKUP(F37,'Список уч-ов'!A:M,11,FALSE))</f>
        <v>ТАНКОВ И.</v>
      </c>
      <c r="H37" s="230"/>
      <c r="I37" s="79" t="str">
        <f>IF(F37="","",VLOOKUP(F37,'Список уч-ов'!A:M,7,FALSE))</f>
        <v>Екатеринбург</v>
      </c>
      <c r="J37" s="80" t="str">
        <f t="shared" si="0"/>
        <v>Екатеринбург</v>
      </c>
      <c r="K37" s="227">
        <f t="shared" si="1"/>
        <v>197</v>
      </c>
    </row>
    <row r="38" spans="1:11" ht="15.75">
      <c r="A38" s="76">
        <v>36</v>
      </c>
      <c r="B38" s="77">
        <v>108</v>
      </c>
      <c r="C38" s="78" t="str">
        <f>IF(B38="","",VLOOKUP(B38,'Список уч-ов'!A:M,11,FALSE))</f>
        <v>ЕСИН С.</v>
      </c>
      <c r="D38" s="230"/>
      <c r="E38" s="79" t="str">
        <f>IF(B38="","",VLOOKUP(B38,'Список уч-ов'!A:M,7,FALSE))</f>
        <v>Нижний Новгород</v>
      </c>
      <c r="F38" s="77">
        <v>97</v>
      </c>
      <c r="G38" s="78" t="str">
        <f>IF(F38="","",VLOOKUP(F38,'Список уч-ов'!A:M,11,FALSE))</f>
        <v>МАЛАХОВ Д.</v>
      </c>
      <c r="H38" s="230"/>
      <c r="I38" s="79" t="str">
        <f>IF(F38="","",VLOOKUP(F38,'Список уч-ов'!A:M,7,FALSE))</f>
        <v>Дзержинск</v>
      </c>
      <c r="J38" s="80" t="str">
        <f t="shared" si="0"/>
        <v>Дзержинск</v>
      </c>
      <c r="K38" s="227">
        <f t="shared" si="1"/>
        <v>205</v>
      </c>
    </row>
    <row r="39" spans="1:11" ht="15.75">
      <c r="A39" s="76">
        <v>37</v>
      </c>
      <c r="B39" s="77"/>
      <c r="C39" s="78">
        <f>IF(B39="","",VLOOKUP(B39,'Список уч-ов'!A:M,11,FALSE))</f>
      </c>
      <c r="D39" s="230"/>
      <c r="E39" s="79">
        <f>IF(B39="","",VLOOKUP(B39,'Список уч-ов'!A:M,7,FALSE))</f>
      </c>
      <c r="F39" s="77"/>
      <c r="G39" s="78">
        <f>IF(F39="","",VLOOKUP(F39,'Список уч-ов'!A:M,11,FALSE))</f>
      </c>
      <c r="H39" s="230"/>
      <c r="I39" s="79">
        <f>IF(F39="","",VLOOKUP(F39,'Список уч-ов'!A:M,7,FALSE))</f>
      </c>
      <c r="J39" s="80">
        <f aca="true" t="shared" si="2" ref="J39:J64">IF(D39&gt;H39,E39,I39)</f>
      </c>
      <c r="K39" s="227"/>
    </row>
    <row r="40" spans="1:11" ht="15.75">
      <c r="A40" s="76">
        <v>38</v>
      </c>
      <c r="B40" s="77"/>
      <c r="C40" s="78">
        <f>IF(B40="","",VLOOKUP(B40,'Список уч-ов'!A:M,11,FALSE))</f>
      </c>
      <c r="D40" s="230"/>
      <c r="E40" s="79">
        <f>IF(B40="","",VLOOKUP(B40,'Список уч-ов'!A:M,7,FALSE))</f>
      </c>
      <c r="F40" s="77"/>
      <c r="G40" s="78">
        <f>IF(F40="","",VLOOKUP(F40,'Список уч-ов'!A:M,11,FALSE))</f>
      </c>
      <c r="H40" s="230"/>
      <c r="I40" s="79">
        <f>IF(F40="","",VLOOKUP(F40,'Список уч-ов'!A:M,7,FALSE))</f>
      </c>
      <c r="J40" s="80">
        <f t="shared" si="2"/>
      </c>
      <c r="K40" s="227"/>
    </row>
    <row r="41" spans="1:11" ht="15.75">
      <c r="A41" s="76">
        <v>39</v>
      </c>
      <c r="B41" s="77"/>
      <c r="C41" s="78">
        <f>IF(B41="","",VLOOKUP(B41,'Список уч-ов'!A:M,11,FALSE))</f>
      </c>
      <c r="D41" s="230"/>
      <c r="E41" s="79">
        <f>IF(B41="","",VLOOKUP(B41,'Список уч-ов'!A:M,7,FALSE))</f>
      </c>
      <c r="F41" s="77"/>
      <c r="G41" s="78">
        <f>IF(F41="","",VLOOKUP(F41,'Список уч-ов'!A:M,11,FALSE))</f>
      </c>
      <c r="H41" s="230"/>
      <c r="I41" s="79">
        <f>IF(F41="","",VLOOKUP(F41,'Список уч-ов'!A:M,7,FALSE))</f>
      </c>
      <c r="J41" s="80">
        <f t="shared" si="2"/>
      </c>
      <c r="K41" s="227"/>
    </row>
    <row r="42" spans="1:11" ht="15.75">
      <c r="A42" s="76">
        <v>40</v>
      </c>
      <c r="B42" s="77"/>
      <c r="C42" s="78">
        <f>IF(B42="","",VLOOKUP(B42,'Список уч-ов'!A:M,11,FALSE))</f>
      </c>
      <c r="D42" s="230"/>
      <c r="E42" s="79">
        <f>IF(B42="","",VLOOKUP(B42,'Список уч-ов'!A:M,7,FALSE))</f>
      </c>
      <c r="F42" s="77"/>
      <c r="G42" s="78">
        <f>IF(F42="","",VLOOKUP(F42,'Список уч-ов'!A:M,11,FALSE))</f>
      </c>
      <c r="H42" s="230"/>
      <c r="I42" s="79">
        <f>IF(F42="","",VLOOKUP(F42,'Список уч-ов'!A:M,7,FALSE))</f>
      </c>
      <c r="J42" s="80">
        <f t="shared" si="2"/>
      </c>
      <c r="K42" s="227"/>
    </row>
    <row r="43" spans="1:11" ht="15.75">
      <c r="A43" s="76">
        <v>41</v>
      </c>
      <c r="B43" s="77"/>
      <c r="C43" s="78">
        <f>IF(B43="","",VLOOKUP(B43,'Список уч-ов'!A:M,11,FALSE))</f>
      </c>
      <c r="D43" s="230"/>
      <c r="E43" s="79">
        <f>IF(B43="","",VLOOKUP(B43,'Список уч-ов'!A:M,7,FALSE))</f>
      </c>
      <c r="F43" s="77"/>
      <c r="G43" s="78">
        <f>IF(F43="","",VLOOKUP(F43,'Список уч-ов'!A:M,11,FALSE))</f>
      </c>
      <c r="H43" s="230"/>
      <c r="I43" s="79">
        <f>IF(F43="","",VLOOKUP(F43,'Список уч-ов'!A:M,7,FALSE))</f>
      </c>
      <c r="J43" s="80">
        <f t="shared" si="2"/>
      </c>
      <c r="K43" s="227">
        <f aca="true" t="shared" si="3" ref="K43:K64">IF(D43="","",H43+D43)</f>
      </c>
    </row>
    <row r="44" spans="1:11" ht="15.75">
      <c r="A44" s="76">
        <v>42</v>
      </c>
      <c r="B44" s="77"/>
      <c r="C44" s="78">
        <f>IF(B44="","",VLOOKUP(B44,'Список уч-ов'!A:M,11,FALSE))</f>
      </c>
      <c r="D44" s="230"/>
      <c r="E44" s="79">
        <f>IF(B44="","",VLOOKUP(B44,'Список уч-ов'!A:M,7,FALSE))</f>
      </c>
      <c r="F44" s="77"/>
      <c r="G44" s="78">
        <f>IF(F44="","",VLOOKUP(F44,'Список уч-ов'!A:M,11,FALSE))</f>
      </c>
      <c r="H44" s="230"/>
      <c r="I44" s="79">
        <f>IF(F44="","",VLOOKUP(F44,'Список уч-ов'!A:M,7,FALSE))</f>
      </c>
      <c r="J44" s="80">
        <f t="shared" si="2"/>
      </c>
      <c r="K44" s="227">
        <f t="shared" si="3"/>
      </c>
    </row>
    <row r="45" spans="1:11" ht="15.75">
      <c r="A45" s="76">
        <v>43</v>
      </c>
      <c r="B45" s="77"/>
      <c r="C45" s="78">
        <f>IF(B45="","",VLOOKUP(B45,'Список уч-ов'!A:M,11,FALSE))</f>
      </c>
      <c r="D45" s="230"/>
      <c r="E45" s="79">
        <f>IF(B45="","",VLOOKUP(B45,'Список уч-ов'!A:M,7,FALSE))</f>
      </c>
      <c r="F45" s="77"/>
      <c r="G45" s="78">
        <f>IF(F45="","",VLOOKUP(F45,'Список уч-ов'!A:M,11,FALSE))</f>
      </c>
      <c r="H45" s="230"/>
      <c r="I45" s="79">
        <f>IF(F45="","",VLOOKUP(F45,'Список уч-ов'!A:M,7,FALSE))</f>
      </c>
      <c r="J45" s="80">
        <f t="shared" si="2"/>
      </c>
      <c r="K45" s="227">
        <f t="shared" si="3"/>
      </c>
    </row>
    <row r="46" spans="1:11" ht="15.75">
      <c r="A46" s="76">
        <v>44</v>
      </c>
      <c r="B46" s="77"/>
      <c r="C46" s="78">
        <f>IF(B46="","",VLOOKUP(B46,'Список уч-ов'!A:M,11,FALSE))</f>
      </c>
      <c r="D46" s="230"/>
      <c r="E46" s="79">
        <f>IF(B46="","",VLOOKUP(B46,'Список уч-ов'!A:M,7,FALSE))</f>
      </c>
      <c r="F46" s="77"/>
      <c r="G46" s="78">
        <f>IF(F46="","",VLOOKUP(F46,'Список уч-ов'!A:M,11,FALSE))</f>
      </c>
      <c r="H46" s="230"/>
      <c r="I46" s="79">
        <f>IF(F46="","",VLOOKUP(F46,'Список уч-ов'!A:M,7,FALSE))</f>
      </c>
      <c r="J46" s="80">
        <f t="shared" si="2"/>
      </c>
      <c r="K46" s="227">
        <f t="shared" si="3"/>
      </c>
    </row>
    <row r="47" spans="1:11" ht="15.75">
      <c r="A47" s="76">
        <v>45</v>
      </c>
      <c r="B47" s="77"/>
      <c r="C47" s="78">
        <f>IF(B47="","",VLOOKUP(B47,'Список уч-ов'!A:M,11,FALSE))</f>
      </c>
      <c r="D47" s="230"/>
      <c r="E47" s="79">
        <f>IF(B47="","",VLOOKUP(B47,'Список уч-ов'!A:M,7,FALSE))</f>
      </c>
      <c r="F47" s="77"/>
      <c r="G47" s="78">
        <f>IF(F47="","",VLOOKUP(F47,'Список уч-ов'!A:M,11,FALSE))</f>
      </c>
      <c r="H47" s="230"/>
      <c r="I47" s="79">
        <f>IF(F47="","",VLOOKUP(F47,'Список уч-ов'!A:M,7,FALSE))</f>
      </c>
      <c r="J47" s="80">
        <f t="shared" si="2"/>
      </c>
      <c r="K47" s="227">
        <f t="shared" si="3"/>
      </c>
    </row>
    <row r="48" spans="1:11" ht="15.75">
      <c r="A48" s="76">
        <v>46</v>
      </c>
      <c r="B48" s="77"/>
      <c r="C48" s="78">
        <f>IF(B48="","",VLOOKUP(B48,'Список уч-ов'!A:M,11,FALSE))</f>
      </c>
      <c r="D48" s="230"/>
      <c r="E48" s="79">
        <f>IF(B48="","",VLOOKUP(B48,'Список уч-ов'!A:M,7,FALSE))</f>
      </c>
      <c r="F48" s="77"/>
      <c r="G48" s="78">
        <f>IF(F48="","",VLOOKUP(F48,'Список уч-ов'!A:M,11,FALSE))</f>
      </c>
      <c r="H48" s="230"/>
      <c r="I48" s="79">
        <f>IF(F48="","",VLOOKUP(F48,'Список уч-ов'!A:M,7,FALSE))</f>
      </c>
      <c r="J48" s="80">
        <f t="shared" si="2"/>
      </c>
      <c r="K48" s="227">
        <f t="shared" si="3"/>
      </c>
    </row>
    <row r="49" spans="1:11" ht="15.75">
      <c r="A49" s="76">
        <v>47</v>
      </c>
      <c r="B49" s="77"/>
      <c r="C49" s="78">
        <f>IF(B49="","",VLOOKUP(B49,'Список уч-ов'!A:M,11,FALSE))</f>
      </c>
      <c r="D49" s="230"/>
      <c r="E49" s="79">
        <f>IF(B49="","",VLOOKUP(B49,'Список уч-ов'!A:M,7,FALSE))</f>
      </c>
      <c r="F49" s="77"/>
      <c r="G49" s="78">
        <f>IF(F49="","",VLOOKUP(F49,'Список уч-ов'!A:M,11,FALSE))</f>
      </c>
      <c r="H49" s="230"/>
      <c r="I49" s="79">
        <f>IF(F49="","",VLOOKUP(F49,'Список уч-ов'!A:M,7,FALSE))</f>
      </c>
      <c r="J49" s="80">
        <f t="shared" si="2"/>
      </c>
      <c r="K49" s="227">
        <f t="shared" si="3"/>
      </c>
    </row>
    <row r="50" spans="1:11" ht="15.75">
      <c r="A50" s="76">
        <v>48</v>
      </c>
      <c r="B50" s="77"/>
      <c r="C50" s="78">
        <f>IF(B50="","",VLOOKUP(B50,'Список уч-ов'!A:M,11,FALSE))</f>
      </c>
      <c r="D50" s="230"/>
      <c r="E50" s="79">
        <f>IF(B50="","",VLOOKUP(B50,'Список уч-ов'!A:M,7,FALSE))</f>
      </c>
      <c r="F50" s="77"/>
      <c r="G50" s="78">
        <f>IF(F50="","",VLOOKUP(F50,'Список уч-ов'!A:M,11,FALSE))</f>
      </c>
      <c r="H50" s="230"/>
      <c r="I50" s="79">
        <f>IF(F50="","",VLOOKUP(F50,'Список уч-ов'!A:M,7,FALSE))</f>
      </c>
      <c r="J50" s="80">
        <f t="shared" si="2"/>
      </c>
      <c r="K50" s="227">
        <f t="shared" si="3"/>
      </c>
    </row>
    <row r="51" spans="1:11" ht="15.75">
      <c r="A51" s="76">
        <v>49</v>
      </c>
      <c r="B51" s="77"/>
      <c r="C51" s="78">
        <f>IF(B51="","",VLOOKUP(B51,'Список уч-ов'!A:M,11,FALSE))</f>
      </c>
      <c r="D51" s="230"/>
      <c r="E51" s="79">
        <f>IF(B51="","",VLOOKUP(B51,'Список уч-ов'!A:M,7,FALSE))</f>
      </c>
      <c r="F51" s="77"/>
      <c r="G51" s="78">
        <f>IF(F51="","",VLOOKUP(F51,'Список уч-ов'!A:M,11,FALSE))</f>
      </c>
      <c r="H51" s="230"/>
      <c r="I51" s="79">
        <f>IF(F51="","",VLOOKUP(F51,'Список уч-ов'!A:M,7,FALSE))</f>
      </c>
      <c r="J51" s="80">
        <f t="shared" si="2"/>
      </c>
      <c r="K51" s="227">
        <f t="shared" si="3"/>
      </c>
    </row>
    <row r="52" spans="1:11" ht="15.75">
      <c r="A52" s="76">
        <v>50</v>
      </c>
      <c r="B52" s="77"/>
      <c r="C52" s="78">
        <f>IF(B52="","",VLOOKUP(B52,'Список уч-ов'!A:M,11,FALSE))</f>
      </c>
      <c r="D52" s="230"/>
      <c r="E52" s="79">
        <f>IF(B52="","",VLOOKUP(B52,'Список уч-ов'!A:M,7,FALSE))</f>
      </c>
      <c r="F52" s="77"/>
      <c r="G52" s="78">
        <f>IF(F52="","",VLOOKUP(F52,'Список уч-ов'!A:M,11,FALSE))</f>
      </c>
      <c r="H52" s="230"/>
      <c r="I52" s="79">
        <f>IF(F52="","",VLOOKUP(F52,'Список уч-ов'!A:M,7,FALSE))</f>
      </c>
      <c r="J52" s="80">
        <f t="shared" si="2"/>
      </c>
      <c r="K52" s="227">
        <f t="shared" si="3"/>
      </c>
    </row>
    <row r="53" spans="1:11" ht="15.75">
      <c r="A53" s="76">
        <v>51</v>
      </c>
      <c r="B53" s="77"/>
      <c r="C53" s="78">
        <f>IF(B53="","",VLOOKUP(B53,'Список уч-ов'!A:M,11,FALSE))</f>
      </c>
      <c r="D53" s="230"/>
      <c r="E53" s="79">
        <f>IF(B53="","",VLOOKUP(B53,'Список уч-ов'!A:M,7,FALSE))</f>
      </c>
      <c r="F53" s="77"/>
      <c r="G53" s="78">
        <f>IF(F53="","",VLOOKUP(F53,'Список уч-ов'!A:M,11,FALSE))</f>
      </c>
      <c r="H53" s="230"/>
      <c r="I53" s="79">
        <f>IF(F53="","",VLOOKUP(F53,'Список уч-ов'!A:M,7,FALSE))</f>
      </c>
      <c r="J53" s="80">
        <f t="shared" si="2"/>
      </c>
      <c r="K53" s="227">
        <f t="shared" si="3"/>
      </c>
    </row>
    <row r="54" spans="1:11" ht="15.75">
      <c r="A54" s="76">
        <v>52</v>
      </c>
      <c r="B54" s="77"/>
      <c r="C54" s="78">
        <f>IF(B54="","",VLOOKUP(B54,'Список уч-ов'!A:M,11,FALSE))</f>
      </c>
      <c r="D54" s="230"/>
      <c r="E54" s="79">
        <f>IF(B54="","",VLOOKUP(B54,'Список уч-ов'!A:M,7,FALSE))</f>
      </c>
      <c r="F54" s="77"/>
      <c r="G54" s="78">
        <f>IF(F54="","",VLOOKUP(F54,'Список уч-ов'!A:M,11,FALSE))</f>
      </c>
      <c r="H54" s="230"/>
      <c r="I54" s="79">
        <f>IF(F54="","",VLOOKUP(F54,'Список уч-ов'!A:M,7,FALSE))</f>
      </c>
      <c r="J54" s="80">
        <f t="shared" si="2"/>
      </c>
      <c r="K54" s="227">
        <f t="shared" si="3"/>
      </c>
    </row>
    <row r="55" spans="1:11" ht="15.75">
      <c r="A55" s="76">
        <v>53</v>
      </c>
      <c r="B55" s="77"/>
      <c r="C55" s="78">
        <f>IF(B55="","",VLOOKUP(B55,'Список уч-ов'!A:M,11,FALSE))</f>
      </c>
      <c r="D55" s="230"/>
      <c r="E55" s="79">
        <f>IF(B55="","",VLOOKUP(B55,'Список уч-ов'!A:M,7,FALSE))</f>
      </c>
      <c r="F55" s="77"/>
      <c r="G55" s="78">
        <f>IF(F55="","",VLOOKUP(F55,'Список уч-ов'!A:M,11,FALSE))</f>
      </c>
      <c r="H55" s="230"/>
      <c r="I55" s="79">
        <f>IF(F55="","",VLOOKUP(F55,'Список уч-ов'!A:M,7,FALSE))</f>
      </c>
      <c r="J55" s="80">
        <f t="shared" si="2"/>
      </c>
      <c r="K55" s="227">
        <f t="shared" si="3"/>
      </c>
    </row>
    <row r="56" spans="1:11" ht="15.75">
      <c r="A56" s="76">
        <v>54</v>
      </c>
      <c r="B56" s="77"/>
      <c r="C56" s="78">
        <f>IF(B56="","",VLOOKUP(B56,'Список уч-ов'!A:M,11,FALSE))</f>
      </c>
      <c r="D56" s="230"/>
      <c r="E56" s="79">
        <f>IF(B56="","",VLOOKUP(B56,'Список уч-ов'!A:M,7,FALSE))</f>
      </c>
      <c r="F56" s="77"/>
      <c r="G56" s="78">
        <f>IF(F56="","",VLOOKUP(F56,'Список уч-ов'!A:M,11,FALSE))</f>
      </c>
      <c r="H56" s="230"/>
      <c r="I56" s="79">
        <f>IF(F56="","",VLOOKUP(F56,'Список уч-ов'!A:M,7,FALSE))</f>
      </c>
      <c r="J56" s="80">
        <f t="shared" si="2"/>
      </c>
      <c r="K56" s="227">
        <f t="shared" si="3"/>
      </c>
    </row>
    <row r="57" spans="1:11" ht="15.75">
      <c r="A57" s="76">
        <v>55</v>
      </c>
      <c r="B57" s="77"/>
      <c r="C57" s="78">
        <f>IF(B57="","",VLOOKUP(B57,'Список уч-ов'!A:M,11,FALSE))</f>
      </c>
      <c r="D57" s="230"/>
      <c r="E57" s="79">
        <f>IF(B57="","",VLOOKUP(B57,'Список уч-ов'!A:M,7,FALSE))</f>
      </c>
      <c r="F57" s="77"/>
      <c r="G57" s="78">
        <f>IF(F57="","",VLOOKUP(F57,'Список уч-ов'!A:M,11,FALSE))</f>
      </c>
      <c r="H57" s="230"/>
      <c r="I57" s="79">
        <f>IF(F57="","",VLOOKUP(F57,'Список уч-ов'!A:M,7,FALSE))</f>
      </c>
      <c r="J57" s="80">
        <f t="shared" si="2"/>
      </c>
      <c r="K57" s="227">
        <f t="shared" si="3"/>
      </c>
    </row>
    <row r="58" spans="1:11" ht="15.75">
      <c r="A58" s="76">
        <v>56</v>
      </c>
      <c r="B58" s="77"/>
      <c r="C58" s="78">
        <f>IF(B58="","",VLOOKUP(B58,'Список уч-ов'!A:M,11,FALSE))</f>
      </c>
      <c r="D58" s="230"/>
      <c r="E58" s="79">
        <f>IF(B58="","",VLOOKUP(B58,'Список уч-ов'!A:M,7,FALSE))</f>
      </c>
      <c r="F58" s="77"/>
      <c r="G58" s="78">
        <f>IF(F58="","",VLOOKUP(F58,'Список уч-ов'!A:M,11,FALSE))</f>
      </c>
      <c r="H58" s="230"/>
      <c r="I58" s="79">
        <f>IF(F58="","",VLOOKUP(F58,'Список уч-ов'!A:M,7,FALSE))</f>
      </c>
      <c r="J58" s="80">
        <f t="shared" si="2"/>
      </c>
      <c r="K58" s="227">
        <f t="shared" si="3"/>
      </c>
    </row>
    <row r="59" spans="1:11" ht="15.75">
      <c r="A59" s="76">
        <v>57</v>
      </c>
      <c r="B59" s="77"/>
      <c r="C59" s="78">
        <f>IF(B59="","",VLOOKUP(B59,'Список уч-ов'!A:M,11,FALSE))</f>
      </c>
      <c r="D59" s="230"/>
      <c r="E59" s="79">
        <f>IF(B59="","",VLOOKUP(B59,'Список уч-ов'!A:M,7,FALSE))</f>
      </c>
      <c r="F59" s="77"/>
      <c r="G59" s="78">
        <f>IF(F59="","",VLOOKUP(F59,'Список уч-ов'!A:M,11,FALSE))</f>
      </c>
      <c r="H59" s="230"/>
      <c r="I59" s="79">
        <f>IF(F59="","",VLOOKUP(F59,'Список уч-ов'!A:M,7,FALSE))</f>
      </c>
      <c r="J59" s="80">
        <f t="shared" si="2"/>
      </c>
      <c r="K59" s="227">
        <f t="shared" si="3"/>
      </c>
    </row>
    <row r="60" spans="1:11" ht="15.75">
      <c r="A60" s="76">
        <v>58</v>
      </c>
      <c r="B60" s="77"/>
      <c r="C60" s="78">
        <f>IF(B60="","",VLOOKUP(B60,'Список уч-ов'!A:M,11,FALSE))</f>
      </c>
      <c r="D60" s="230"/>
      <c r="E60" s="79">
        <f>IF(B60="","",VLOOKUP(B60,'Список уч-ов'!A:M,7,FALSE))</f>
      </c>
      <c r="F60" s="77"/>
      <c r="G60" s="78">
        <f>IF(F60="","",VLOOKUP(F60,'Список уч-ов'!A:M,11,FALSE))</f>
      </c>
      <c r="H60" s="230"/>
      <c r="I60" s="79">
        <f>IF(F60="","",VLOOKUP(F60,'Список уч-ов'!A:M,7,FALSE))</f>
      </c>
      <c r="J60" s="80">
        <f t="shared" si="2"/>
      </c>
      <c r="K60" s="227">
        <f t="shared" si="3"/>
      </c>
    </row>
    <row r="61" spans="1:11" ht="15.75">
      <c r="A61" s="76">
        <v>59</v>
      </c>
      <c r="B61" s="77"/>
      <c r="C61" s="78">
        <f>IF(B61="","",VLOOKUP(B61,'Список уч-ов'!A:M,11,FALSE))</f>
      </c>
      <c r="D61" s="230"/>
      <c r="E61" s="79">
        <f>IF(B61="","",VLOOKUP(B61,'Список уч-ов'!A:M,7,FALSE))</f>
      </c>
      <c r="F61" s="77"/>
      <c r="G61" s="78">
        <f>IF(F61="","",VLOOKUP(F61,'Список уч-ов'!A:M,11,FALSE))</f>
      </c>
      <c r="H61" s="230"/>
      <c r="I61" s="79">
        <f>IF(F61="","",VLOOKUP(F61,'Список уч-ов'!A:M,7,FALSE))</f>
      </c>
      <c r="J61" s="80">
        <f t="shared" si="2"/>
      </c>
      <c r="K61" s="227">
        <f t="shared" si="3"/>
      </c>
    </row>
    <row r="62" spans="1:11" ht="15.75">
      <c r="A62" s="76">
        <v>60</v>
      </c>
      <c r="B62" s="77"/>
      <c r="C62" s="78">
        <f>IF(B62="","",VLOOKUP(B62,'Список уч-ов'!A:M,11,FALSE))</f>
      </c>
      <c r="D62" s="230"/>
      <c r="E62" s="79">
        <f>IF(B62="","",VLOOKUP(B62,'Список уч-ов'!A:M,7,FALSE))</f>
      </c>
      <c r="F62" s="77"/>
      <c r="G62" s="78">
        <f>IF(F62="","",VLOOKUP(F62,'Список уч-ов'!A:M,11,FALSE))</f>
      </c>
      <c r="H62" s="230"/>
      <c r="I62" s="79">
        <f>IF(F62="","",VLOOKUP(F62,'Список уч-ов'!A:M,7,FALSE))</f>
      </c>
      <c r="J62" s="80">
        <f t="shared" si="2"/>
      </c>
      <c r="K62" s="227">
        <f t="shared" si="3"/>
      </c>
    </row>
    <row r="63" spans="1:11" ht="15.75">
      <c r="A63" s="76">
        <v>61</v>
      </c>
      <c r="B63" s="77"/>
      <c r="C63" s="78">
        <f>IF(B63="","",VLOOKUP(B63,'Список уч-ов'!A:M,11,FALSE))</f>
      </c>
      <c r="D63" s="230"/>
      <c r="E63" s="79">
        <f>IF(B63="","",VLOOKUP(B63,'Список уч-ов'!A:M,7,FALSE))</f>
      </c>
      <c r="F63" s="77"/>
      <c r="G63" s="78">
        <f>IF(F63="","",VLOOKUP(F63,'Список уч-ов'!A:M,11,FALSE))</f>
      </c>
      <c r="H63" s="230"/>
      <c r="I63" s="79">
        <f>IF(F63="","",VLOOKUP(F63,'Список уч-ов'!A:M,7,FALSE))</f>
      </c>
      <c r="J63" s="80">
        <f t="shared" si="2"/>
      </c>
      <c r="K63" s="227">
        <f t="shared" si="3"/>
      </c>
    </row>
    <row r="64" spans="1:11" ht="15.75">
      <c r="A64" s="76">
        <v>62</v>
      </c>
      <c r="B64" s="77"/>
      <c r="C64" s="78">
        <f>IF(B64="","",VLOOKUP(B64,'Список уч-ов'!A:M,11,FALSE))</f>
      </c>
      <c r="D64" s="230"/>
      <c r="E64" s="79">
        <f>IF(B64="","",VLOOKUP(B64,'Список уч-ов'!A:M,7,FALSE))</f>
      </c>
      <c r="F64" s="77"/>
      <c r="G64" s="78">
        <f>IF(F64="","",VLOOKUP(F64,'Список уч-ов'!A:M,11,FALSE))</f>
      </c>
      <c r="H64" s="230"/>
      <c r="I64" s="79">
        <f>IF(F64="","",VLOOKUP(F64,'Список уч-ов'!A:M,7,FALSE))</f>
      </c>
      <c r="J64" s="80">
        <f t="shared" si="2"/>
      </c>
      <c r="K64" s="227">
        <f t="shared" si="3"/>
      </c>
    </row>
  </sheetData>
  <sheetProtection/>
  <mergeCells count="1">
    <mergeCell ref="A1:K1"/>
  </mergeCells>
  <printOptions horizontalCentered="1"/>
  <pageMargins left="0.3937007874015748" right="0.3937007874015748" top="0.1968503937007874" bottom="0.1968503937007874" header="0.1968503937007874" footer="0.5118110236220472"/>
  <pageSetup fitToHeight="1" fitToWidth="1"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75"/>
  <sheetViews>
    <sheetView view="pageBreakPreview" zoomScale="118" zoomScaleNormal="124" zoomScaleSheetLayoutView="118" workbookViewId="0" topLeftCell="A61">
      <selection activeCell="S40" sqref="S40"/>
    </sheetView>
  </sheetViews>
  <sheetFormatPr defaultColWidth="10.66015625" defaultRowHeight="12.75" outlineLevelCol="1"/>
  <cols>
    <col min="1" max="1" width="4.33203125" style="66" customWidth="1"/>
    <col min="2" max="2" width="3.5" style="67" hidden="1" customWidth="1" outlineLevel="1"/>
    <col min="3" max="3" width="14.83203125" style="772" customWidth="1" collapsed="1"/>
    <col min="4" max="4" width="5.5" style="68" customWidth="1"/>
    <col min="5" max="5" width="3.16015625" style="69" customWidth="1"/>
    <col min="6" max="6" width="3.5" style="70" hidden="1" customWidth="1" outlineLevel="1"/>
    <col min="7" max="7" width="13.66015625" style="71" customWidth="1" collapsed="1"/>
    <col min="8" max="8" width="2.83203125" style="9" customWidth="1"/>
    <col min="9" max="9" width="3.5" style="67" hidden="1" customWidth="1" outlineLevel="1"/>
    <col min="10" max="10" width="13.66015625" style="71" customWidth="1" collapsed="1"/>
    <col min="11" max="11" width="3" style="9" customWidth="1"/>
    <col min="12" max="12" width="3.5" style="67" hidden="1" customWidth="1" outlineLevel="1"/>
    <col min="13" max="13" width="13.66015625" style="71" customWidth="1" collapsed="1"/>
    <col min="14" max="14" width="3.83203125" style="9" customWidth="1"/>
    <col min="15" max="15" width="5.16015625" style="67" hidden="1" customWidth="1" outlineLevel="1"/>
    <col min="16" max="16" width="13.66015625" style="71" customWidth="1" collapsed="1"/>
    <col min="17" max="17" width="2.83203125" style="9" customWidth="1"/>
    <col min="18" max="18" width="3.5" style="67" hidden="1" customWidth="1" outlineLevel="1"/>
    <col min="19" max="19" width="21.83203125" style="72" customWidth="1" collapsed="1"/>
    <col min="20" max="16384" width="10.66015625" style="9" customWidth="1"/>
  </cols>
  <sheetData>
    <row r="1" spans="1:19" ht="17.25" customHeight="1">
      <c r="A1" s="905" t="str">
        <f>'Список уч-ов'!A1:H1</f>
        <v>ЧЕМПИОНАТ РОССИИ ПО НАСТОЛЬНОМУ ТЕННИСУ СРЕДИ ВЕТЕРАНОВ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  <c r="S1" s="905"/>
    </row>
    <row r="2" spans="1:19" ht="17.25" customHeight="1" thickBot="1">
      <c r="A2" s="906" t="str">
        <f>'Список уч-ов'!A2:H2</f>
        <v>23-26 февраля 2017 года, г. Йошкар-Ола</v>
      </c>
      <c r="B2" s="906"/>
      <c r="C2" s="906"/>
      <c r="D2" s="906"/>
      <c r="E2" s="906"/>
      <c r="F2" s="906"/>
      <c r="G2" s="906"/>
      <c r="H2" s="906"/>
      <c r="I2" s="906"/>
      <c r="J2" s="906"/>
      <c r="K2" s="906"/>
      <c r="L2" s="906"/>
      <c r="M2" s="906"/>
      <c r="N2" s="906"/>
      <c r="O2" s="906"/>
      <c r="P2" s="906"/>
      <c r="Q2" s="906"/>
      <c r="R2" s="906"/>
      <c r="S2" s="906"/>
    </row>
    <row r="3" spans="1:19" ht="19.5" customHeight="1">
      <c r="A3" s="907" t="str">
        <f>'Список уч-ов'!B4</f>
        <v>ВОЗРАСТНАЯ КАТЕГОРИЯ: МУЖЧИНЫ 40-49 лет</v>
      </c>
      <c r="B3" s="907"/>
      <c r="C3" s="907"/>
      <c r="D3" s="907"/>
      <c r="E3" s="907"/>
      <c r="F3" s="907"/>
      <c r="G3" s="907"/>
      <c r="H3" s="907"/>
      <c r="I3" s="907"/>
      <c r="J3" s="907"/>
      <c r="K3" s="907"/>
      <c r="L3" s="907"/>
      <c r="M3" s="907"/>
      <c r="N3" s="907"/>
      <c r="O3" s="907"/>
      <c r="P3" s="907"/>
      <c r="Q3" s="907"/>
      <c r="R3" s="907"/>
      <c r="S3" s="907"/>
    </row>
    <row r="4" spans="1:19" ht="19.5" customHeight="1">
      <c r="A4" s="915" t="s">
        <v>154</v>
      </c>
      <c r="B4" s="915"/>
      <c r="C4" s="915"/>
      <c r="D4" s="915"/>
      <c r="E4" s="915"/>
      <c r="F4" s="915"/>
      <c r="G4" s="915"/>
      <c r="H4" s="915"/>
      <c r="I4" s="915"/>
      <c r="J4" s="915"/>
      <c r="K4" s="915"/>
      <c r="L4" s="915"/>
      <c r="M4" s="915"/>
      <c r="N4" s="915"/>
      <c r="O4" s="915"/>
      <c r="P4" s="915"/>
      <c r="Q4" s="915"/>
      <c r="R4" s="915"/>
      <c r="S4" s="915"/>
    </row>
    <row r="5" spans="1:19" ht="19.5" customHeight="1">
      <c r="A5" s="73"/>
      <c r="B5" s="73"/>
      <c r="C5" s="769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ht="10.5" customHeight="1">
      <c r="A6" s="908">
        <v>1</v>
      </c>
      <c r="B6" s="10">
        <v>42</v>
      </c>
      <c r="C6" s="770" t="str">
        <f>IF(B6="","",VLOOKUP(B6,'Список уч-ов (алф)'!A:M,3,FALSE))</f>
        <v>САВЕЛЬЕВ Сергей</v>
      </c>
      <c r="D6" s="243" t="str">
        <f>IF(B6="","",VLOOKUP(B6,'Список уч-ов (алф)'!A:M,7,FALSE))</f>
        <v>Санкт-Петербург</v>
      </c>
      <c r="E6" s="11"/>
      <c r="F6" s="12"/>
      <c r="G6" s="13"/>
      <c r="H6" s="14"/>
      <c r="I6" s="14"/>
      <c r="J6" s="13"/>
      <c r="K6" s="14"/>
      <c r="L6" s="14"/>
      <c r="M6" s="13"/>
      <c r="N6" s="15"/>
      <c r="O6" s="15"/>
      <c r="P6" s="15"/>
      <c r="Q6" s="15"/>
      <c r="R6" s="15"/>
      <c r="S6" s="15"/>
    </row>
    <row r="7" spans="1:19" ht="10.5" customHeight="1">
      <c r="A7" s="908"/>
      <c r="B7" s="16">
        <v>48</v>
      </c>
      <c r="C7" s="771" t="str">
        <f>IF(B7="","",VLOOKUP(B7,'Список уч-ов (алф)'!A:M,3,FALSE))</f>
        <v>СОРБАЛО Владислав</v>
      </c>
      <c r="D7" s="244" t="str">
        <f>IF(B7="","",VLOOKUP(B7,'Список уч-ов (алф)'!A:M,7,FALSE))</f>
        <v>Евпатория</v>
      </c>
      <c r="E7" s="909">
        <v>1</v>
      </c>
      <c r="F7" s="10">
        <v>42</v>
      </c>
      <c r="G7" s="18" t="str">
        <f>IF(F7="","",VLOOKUP(F7,'Список уч-ов (алф)'!$A:$M,3,FALSE))</f>
        <v>САВЕЛЬЕВ Сергей</v>
      </c>
      <c r="H7" s="19"/>
      <c r="I7" s="20"/>
      <c r="J7" s="21"/>
      <c r="K7" s="19"/>
      <c r="L7" s="20"/>
      <c r="M7" s="21"/>
      <c r="N7" s="19"/>
      <c r="O7" s="20"/>
      <c r="P7" s="22"/>
      <c r="Q7" s="19"/>
      <c r="R7" s="20"/>
      <c r="S7" s="23"/>
    </row>
    <row r="8" spans="1:19" ht="10.5" customHeight="1">
      <c r="A8" s="911">
        <v>2</v>
      </c>
      <c r="B8" s="25">
        <v>0</v>
      </c>
      <c r="C8" s="33" t="str">
        <f>IF(B8="","",VLOOKUP(B8,'Список уч-ов'!A:M,11,FALSE))</f>
        <v>Х</v>
      </c>
      <c r="D8" s="245" t="str">
        <f>IF(B8="","",VLOOKUP(B8,'Список уч-ов'!A:M,7,FALSE))</f>
        <v> </v>
      </c>
      <c r="E8" s="910"/>
      <c r="F8" s="16">
        <v>48</v>
      </c>
      <c r="G8" s="26" t="str">
        <f>IF(F8="","",VLOOKUP(F8,'Список уч-ов (алф)'!$A:$M,3,FALSE))</f>
        <v>СОРБАЛО Владислав</v>
      </c>
      <c r="H8" s="32"/>
      <c r="I8" s="27"/>
      <c r="J8" s="21"/>
      <c r="K8" s="28"/>
      <c r="L8" s="29"/>
      <c r="M8" s="21"/>
      <c r="N8" s="28"/>
      <c r="O8" s="29"/>
      <c r="P8" s="22"/>
      <c r="Q8" s="28"/>
      <c r="R8" s="29"/>
      <c r="S8" s="23"/>
    </row>
    <row r="9" spans="1:19" ht="10.5" customHeight="1">
      <c r="A9" s="911"/>
      <c r="B9" s="30">
        <v>0</v>
      </c>
      <c r="C9" s="34" t="str">
        <f>IF(B9="","",VLOOKUP(B9,'Список уч-ов (алф)'!A:M,3,FALSE))</f>
        <v>Х</v>
      </c>
      <c r="D9" s="246" t="str">
        <f>IF(B9="","",VLOOKUP(B9,'Список уч-ов (алф)'!A:M,7,FALSE))</f>
        <v> </v>
      </c>
      <c r="E9" s="11"/>
      <c r="F9" s="12"/>
      <c r="G9" s="21"/>
      <c r="H9" s="912">
        <v>17</v>
      </c>
      <c r="I9" s="17">
        <v>42</v>
      </c>
      <c r="J9" s="31" t="str">
        <f>IF(I9="","",VLOOKUP(I9,'Список уч-ов (алф)'!$A:$M,3,FALSE))</f>
        <v>САВЕЛЬЕВ Сергей</v>
      </c>
      <c r="K9" s="28"/>
      <c r="L9" s="29"/>
      <c r="M9" s="21"/>
      <c r="N9" s="28"/>
      <c r="O9" s="29"/>
      <c r="P9" s="22"/>
      <c r="Q9" s="28"/>
      <c r="R9" s="29"/>
      <c r="S9" s="23"/>
    </row>
    <row r="10" spans="1:19" ht="10.5" customHeight="1">
      <c r="A10" s="908">
        <v>3</v>
      </c>
      <c r="B10" s="10">
        <v>61</v>
      </c>
      <c r="C10" s="770" t="str">
        <f>IF(B10="","",VLOOKUP(B10,'Список уч-ов (алф)'!A:M,3,FALSE))</f>
        <v>ШУМАРИН Сергей</v>
      </c>
      <c r="D10" s="243" t="str">
        <f>IF(B10="","",VLOOKUP(B10,'Список уч-ов'!A:M,7,FALSE))</f>
        <v>Рязань</v>
      </c>
      <c r="E10" s="11"/>
      <c r="F10" s="12"/>
      <c r="G10" s="21"/>
      <c r="H10" s="912"/>
      <c r="I10" s="17">
        <v>48</v>
      </c>
      <c r="J10" s="26" t="str">
        <f>IF(I10="","",VLOOKUP(I10,'Список уч-ов (алф)'!$A:$M,3,FALSE))</f>
        <v>СОРБАЛО Владислав</v>
      </c>
      <c r="K10" s="32"/>
      <c r="L10" s="27"/>
      <c r="M10" s="21"/>
      <c r="N10" s="28"/>
      <c r="O10" s="29"/>
      <c r="P10" s="22"/>
      <c r="Q10" s="28"/>
      <c r="R10" s="29"/>
      <c r="S10" s="23"/>
    </row>
    <row r="11" spans="1:19" ht="10.5" customHeight="1">
      <c r="A11" s="908"/>
      <c r="B11" s="16"/>
      <c r="C11" s="771" t="s">
        <v>796</v>
      </c>
      <c r="D11" s="244" t="s">
        <v>675</v>
      </c>
      <c r="E11" s="909">
        <v>2</v>
      </c>
      <c r="F11" s="10">
        <v>61</v>
      </c>
      <c r="G11" s="795" t="str">
        <f>IF(F11="","",VLOOKUP(F11,'Список уч-ов (алф)'!A:Q,3,FALSE))</f>
        <v>ШУМАРИН Сергей</v>
      </c>
      <c r="H11" s="134"/>
      <c r="I11" s="27"/>
      <c r="J11" s="38" t="s">
        <v>638</v>
      </c>
      <c r="K11" s="912">
        <v>25</v>
      </c>
      <c r="L11" s="27"/>
      <c r="M11" s="21"/>
      <c r="N11" s="28"/>
      <c r="O11" s="29"/>
      <c r="P11" s="22"/>
      <c r="Q11" s="28"/>
      <c r="R11" s="29"/>
      <c r="S11" s="23"/>
    </row>
    <row r="12" spans="1:19" ht="10.5" customHeight="1">
      <c r="A12" s="911">
        <v>4</v>
      </c>
      <c r="B12" s="25">
        <v>36</v>
      </c>
      <c r="C12" s="33" t="str">
        <f>IF(B12="","",VLOOKUP(B12,'Список уч-ов (алф)'!A:M,3,FALSE))</f>
        <v>МИХАЙЛОВ Юрий</v>
      </c>
      <c r="D12" s="245" t="str">
        <f>IF(B12="","",VLOOKUP(B12,'Список уч-ов (алф)'!A:M,7,FALSE))</f>
        <v>Самара</v>
      </c>
      <c r="E12" s="910"/>
      <c r="F12" s="16"/>
      <c r="G12" s="796" t="s">
        <v>796</v>
      </c>
      <c r="H12" s="28"/>
      <c r="I12" s="29"/>
      <c r="J12" s="21">
        <f>IF(I12="","",VLOOKUP(I12,'Список уч-ов (алф)'!$A:$M,3,FALSE))</f>
      </c>
      <c r="K12" s="912"/>
      <c r="L12" s="27"/>
      <c r="M12" s="21"/>
      <c r="N12" s="28"/>
      <c r="O12" s="29"/>
      <c r="P12" s="22"/>
      <c r="Q12" s="28"/>
      <c r="R12" s="29"/>
      <c r="S12" s="23"/>
    </row>
    <row r="13" spans="1:19" ht="10.5" customHeight="1">
      <c r="A13" s="911"/>
      <c r="B13" s="30">
        <v>38</v>
      </c>
      <c r="C13" s="34" t="str">
        <f>IF(B13="","",VLOOKUP(B13,'Список уч-ов (алф)'!A:M,3,FALSE))</f>
        <v>ПАРИНОВ Владимир</v>
      </c>
      <c r="D13" s="246" t="str">
        <f>IF(B13="","",VLOOKUP(B13,'Список уч-ов (алф)'!A:M,7,FALSE))</f>
        <v>Самара</v>
      </c>
      <c r="E13" s="11"/>
      <c r="F13" s="12"/>
      <c r="G13" s="38" t="s">
        <v>638</v>
      </c>
      <c r="H13" s="28"/>
      <c r="I13" s="29"/>
      <c r="J13" s="35">
        <f>IF(I13="","",VLOOKUP(I13,'Список уч-ов (алф)'!$A:$M,3,FALSE))</f>
      </c>
      <c r="K13" s="912"/>
      <c r="L13" s="17">
        <v>42</v>
      </c>
      <c r="M13" s="31" t="str">
        <f>IF(L13="","",VLOOKUP(L13,'Список уч-ов (алф)'!$A:$M,3,FALSE))</f>
        <v>САВЕЛЬЕВ Сергей</v>
      </c>
      <c r="N13" s="28"/>
      <c r="O13" s="29"/>
      <c r="P13" s="22"/>
      <c r="Q13" s="28"/>
      <c r="R13" s="29"/>
      <c r="S13" s="36"/>
    </row>
    <row r="14" spans="1:19" ht="10.5" customHeight="1">
      <c r="A14" s="908">
        <v>5</v>
      </c>
      <c r="B14" s="10"/>
      <c r="C14" s="770" t="s">
        <v>797</v>
      </c>
      <c r="D14" s="243" t="s">
        <v>204</v>
      </c>
      <c r="E14" s="11"/>
      <c r="F14" s="12"/>
      <c r="G14" s="21"/>
      <c r="H14" s="28"/>
      <c r="I14" s="29"/>
      <c r="J14" s="37">
        <f>IF(I14="","",VLOOKUP(I14,'Список уч-ов (алф)'!$A:$M,3,FALSE))</f>
      </c>
      <c r="K14" s="912"/>
      <c r="L14" s="17">
        <v>48</v>
      </c>
      <c r="M14" s="26" t="str">
        <f>IF(L14="","",VLOOKUP(L14,'Список уч-ов (алф)'!$A:$M,3,FALSE))</f>
        <v>СОРБАЛО Владислав</v>
      </c>
      <c r="N14" s="32"/>
      <c r="O14" s="27"/>
      <c r="P14" s="22"/>
      <c r="Q14" s="28"/>
      <c r="R14" s="29"/>
      <c r="S14" s="23"/>
    </row>
    <row r="15" spans="1:19" ht="10.5" customHeight="1">
      <c r="A15" s="908"/>
      <c r="B15" s="16">
        <v>58</v>
      </c>
      <c r="C15" s="771" t="str">
        <f>IF(B15="","",VLOOKUP(B15,'Список уч-ов (алф)'!A:M,3,FALSE))</f>
        <v>ЧЁРНЫЙ Олег</v>
      </c>
      <c r="D15" s="244" t="str">
        <f>IF(B15="","",VLOOKUP(B15,'Список уч-ов (алф)'!A:M,7,FALSE))</f>
        <v>Симферополь</v>
      </c>
      <c r="E15" s="909">
        <v>3</v>
      </c>
      <c r="F15" s="17"/>
      <c r="G15" s="31" t="s">
        <v>797</v>
      </c>
      <c r="H15" s="28"/>
      <c r="I15" s="29"/>
      <c r="J15" s="21">
        <f>IF(I15="","",VLOOKUP(I15,'Список уч-ов (алф)'!$A:$M,3,FALSE))</f>
      </c>
      <c r="K15" s="912"/>
      <c r="L15" s="27"/>
      <c r="M15" s="38" t="s">
        <v>638</v>
      </c>
      <c r="N15" s="912">
        <v>29</v>
      </c>
      <c r="O15" s="27"/>
      <c r="P15" s="22"/>
      <c r="Q15" s="28"/>
      <c r="R15" s="29"/>
      <c r="S15" s="23"/>
    </row>
    <row r="16" spans="1:19" ht="10.5" customHeight="1">
      <c r="A16" s="911">
        <v>6</v>
      </c>
      <c r="B16" s="25">
        <v>0</v>
      </c>
      <c r="C16" s="33" t="str">
        <f>IF(B16="","",VLOOKUP(B16,'Список уч-ов'!A:M,11,FALSE))</f>
        <v>Х</v>
      </c>
      <c r="D16" s="245" t="str">
        <f>IF(B16="","",VLOOKUP(B16,'Список уч-ов'!A:M,7,FALSE))</f>
        <v> </v>
      </c>
      <c r="E16" s="910"/>
      <c r="F16" s="17">
        <v>58</v>
      </c>
      <c r="G16" s="26" t="str">
        <f>IF(F16="","",VLOOKUP(F16,'Список уч-ов (алф)'!A:Q,3,FALSE))</f>
        <v>ЧЁРНЫЙ Олег</v>
      </c>
      <c r="H16" s="32"/>
      <c r="I16" s="27"/>
      <c r="J16" s="21">
        <f>IF(I16="","",VLOOKUP(I16,'Список уч-ов (алф)'!$A:$M,3,FALSE))</f>
      </c>
      <c r="K16" s="912"/>
      <c r="L16" s="27"/>
      <c r="M16" s="21">
        <f>IF(L16="","",VLOOKUP(L16,'Список уч-ов (алф)'!$A:$M,3,FALSE))</f>
      </c>
      <c r="N16" s="912"/>
      <c r="O16" s="27"/>
      <c r="P16" s="22"/>
      <c r="Q16" s="28"/>
      <c r="R16" s="29"/>
      <c r="S16" s="23"/>
    </row>
    <row r="17" spans="1:19" ht="10.5" customHeight="1">
      <c r="A17" s="911"/>
      <c r="B17" s="30">
        <v>0</v>
      </c>
      <c r="C17" s="34" t="str">
        <f>IF(B17="","",VLOOKUP(B17,'Список уч-ов (алф)'!A:M,3,FALSE))</f>
        <v>Х</v>
      </c>
      <c r="D17" s="246" t="str">
        <f>IF(B17="","",VLOOKUP(B17,'Список уч-ов (алф)'!A:M,7,FALSE))</f>
        <v> </v>
      </c>
      <c r="E17" s="11"/>
      <c r="F17" s="12"/>
      <c r="G17" s="38"/>
      <c r="H17" s="912">
        <v>18</v>
      </c>
      <c r="I17" s="25">
        <v>54</v>
      </c>
      <c r="J17" s="797" t="str">
        <f>IF(I17="","",VLOOKUP(I17,'Список уч-ов (алф)'!A:T,3,FALSE))</f>
        <v>ТЮЛЕНЕВ Евгений</v>
      </c>
      <c r="K17" s="134"/>
      <c r="L17" s="27"/>
      <c r="M17" s="21">
        <f>IF(L17="","",VLOOKUP(L17,'Список уч-ов (алф)'!$A:$M,3,FALSE))</f>
      </c>
      <c r="N17" s="912"/>
      <c r="O17" s="27"/>
      <c r="P17" s="22"/>
      <c r="Q17" s="28"/>
      <c r="R17" s="29"/>
      <c r="S17" s="23"/>
    </row>
    <row r="18" spans="1:19" ht="10.5" customHeight="1">
      <c r="A18" s="908">
        <v>7</v>
      </c>
      <c r="B18" s="25">
        <v>57</v>
      </c>
      <c r="C18" s="33" t="str">
        <f>IF(B18="","",VLOOKUP(B18,'Список уч-ов (алф)'!A:M,3,FALSE))</f>
        <v>ЧЕРНЕВ Игорь</v>
      </c>
      <c r="D18" s="245" t="str">
        <f>IF(B18="","",VLOOKUP(B18,'Список уч-ов (алф)'!A:M,7,FALSE))</f>
        <v> Воронеж</v>
      </c>
      <c r="E18" s="40"/>
      <c r="F18" s="41"/>
      <c r="G18" s="21"/>
      <c r="H18" s="912"/>
      <c r="I18" s="30"/>
      <c r="J18" s="798" t="s">
        <v>798</v>
      </c>
      <c r="K18" s="28"/>
      <c r="L18" s="29"/>
      <c r="M18" s="21">
        <f>IF(L18="","",VLOOKUP(L18,'Список уч-ов (алф)'!$A:$M,3,FALSE))</f>
      </c>
      <c r="N18" s="912"/>
      <c r="O18" s="27"/>
      <c r="P18" s="22"/>
      <c r="Q18" s="28"/>
      <c r="R18" s="29"/>
      <c r="S18" s="23"/>
    </row>
    <row r="19" spans="1:19" ht="10.5" customHeight="1">
      <c r="A19" s="908"/>
      <c r="B19" s="30"/>
      <c r="C19" s="34" t="s">
        <v>661</v>
      </c>
      <c r="D19" s="246" t="s">
        <v>799</v>
      </c>
      <c r="E19" s="909">
        <v>4</v>
      </c>
      <c r="F19" s="25">
        <v>54</v>
      </c>
      <c r="G19" s="797" t="str">
        <f>IF(F19="","",VLOOKUP(F19,'Список уч-ов (алф)'!A:Q,3,FALSE))</f>
        <v>ТЮЛЕНЕВ Евгений</v>
      </c>
      <c r="H19" s="134"/>
      <c r="I19" s="27"/>
      <c r="J19" s="38" t="s">
        <v>638</v>
      </c>
      <c r="K19" s="28"/>
      <c r="L19" s="29"/>
      <c r="M19" s="21">
        <f>IF(L19="","",VLOOKUP(L19,'Список уч-ов (алф)'!$A:$M,3,FALSE))</f>
      </c>
      <c r="N19" s="912"/>
      <c r="O19" s="27"/>
      <c r="P19" s="22"/>
      <c r="Q19" s="28"/>
      <c r="R19" s="29"/>
      <c r="S19" s="23"/>
    </row>
    <row r="20" spans="1:19" ht="10.5" customHeight="1">
      <c r="A20" s="911">
        <v>8</v>
      </c>
      <c r="B20" s="25">
        <v>54</v>
      </c>
      <c r="C20" s="33" t="str">
        <f>IF(B20="","",VLOOKUP(B20,'Список уч-ов (алф)'!A:M,3,FALSE))</f>
        <v>ТЮЛЕНЕВ Евгений</v>
      </c>
      <c r="D20" s="245" t="str">
        <f>IF(B20="","",VLOOKUP(B20,'Список уч-ов (алф)'!A:M,7,FALSE))</f>
        <v>Тольятти</v>
      </c>
      <c r="E20" s="910"/>
      <c r="F20" s="30"/>
      <c r="G20" s="798" t="s">
        <v>798</v>
      </c>
      <c r="H20" s="28"/>
      <c r="I20" s="29"/>
      <c r="J20" s="21">
        <f>IF(I20="","",VLOOKUP(I20,'Список уч-ов (алф)'!$A:$M,3,FALSE))</f>
      </c>
      <c r="K20" s="28"/>
      <c r="L20" s="29"/>
      <c r="M20" s="21">
        <f>IF(L20="","",VLOOKUP(L20,'Список уч-ов (алф)'!$A:$M,3,FALSE))</f>
      </c>
      <c r="N20" s="912"/>
      <c r="O20" s="27"/>
      <c r="P20" s="22"/>
      <c r="Q20" s="28"/>
      <c r="R20" s="29"/>
      <c r="S20" s="23"/>
    </row>
    <row r="21" spans="1:19" ht="10.5" customHeight="1">
      <c r="A21" s="911"/>
      <c r="B21" s="30"/>
      <c r="C21" s="34" t="s">
        <v>798</v>
      </c>
      <c r="D21" s="246" t="s">
        <v>202</v>
      </c>
      <c r="E21" s="11"/>
      <c r="F21" s="12"/>
      <c r="G21" s="38" t="s">
        <v>638</v>
      </c>
      <c r="H21" s="28"/>
      <c r="I21" s="29"/>
      <c r="J21" s="21">
        <f>IF(I21="","",VLOOKUP(I21,'Список уч-ов (алф)'!$A:$M,3,FALSE))</f>
      </c>
      <c r="K21" s="28"/>
      <c r="L21" s="29"/>
      <c r="M21" s="35">
        <f>IF(L21="","",VLOOKUP(L21,'Список уч-ов (алф)'!$A:$M,3,FALSE))</f>
      </c>
      <c r="N21" s="912"/>
      <c r="O21" s="39">
        <v>42</v>
      </c>
      <c r="P21" s="18" t="str">
        <f>IF(O21="","",VLOOKUP(O21,'Список уч-ов (алф)'!$A:$M,3,FALSE))</f>
        <v>САВЕЛЬЕВ Сергей</v>
      </c>
      <c r="Q21" s="42"/>
      <c r="R21" s="43"/>
      <c r="S21" s="23"/>
    </row>
    <row r="22" spans="1:19" ht="10.5" customHeight="1">
      <c r="A22" s="908">
        <v>9</v>
      </c>
      <c r="B22" s="10">
        <v>25</v>
      </c>
      <c r="C22" s="770" t="str">
        <f>IF(B22="","",VLOOKUP(B22,'Список уч-ов (алф)'!$A:$M,3,FALSE))</f>
        <v>КОНОПЛЁВ Алексей</v>
      </c>
      <c r="D22" s="243" t="str">
        <f>IF(B22="","",VLOOKUP(B22,'Список уч-ов (алф)'!A:M,7,FALSE))</f>
        <v>Пермь </v>
      </c>
      <c r="E22" s="11"/>
      <c r="F22" s="12"/>
      <c r="G22" s="21"/>
      <c r="H22" s="28"/>
      <c r="I22" s="29"/>
      <c r="J22" s="21">
        <f>IF(I22="","",VLOOKUP(I22,'Список уч-ов (алф)'!$A:$M,3,FALSE))</f>
      </c>
      <c r="K22" s="28"/>
      <c r="L22" s="29"/>
      <c r="M22" s="37">
        <f>IF(L22="","",VLOOKUP(L22,'Список уч-ов (алф)'!$A:$M,3,FALSE))</f>
      </c>
      <c r="N22" s="912"/>
      <c r="O22" s="17">
        <v>48</v>
      </c>
      <c r="P22" s="31" t="str">
        <f>IF(O22="","",VLOOKUP(O22,'Список уч-ов (алф)'!$A:$M,3,FALSE))</f>
        <v>СОРБАЛО Владислав</v>
      </c>
      <c r="Q22" s="32"/>
      <c r="R22" s="27"/>
      <c r="S22" s="23"/>
    </row>
    <row r="23" spans="1:19" ht="10.5" customHeight="1">
      <c r="A23" s="908"/>
      <c r="B23" s="16">
        <v>59</v>
      </c>
      <c r="C23" s="771" t="str">
        <f>IF(B23="","",VLOOKUP(B23,'Список уч-ов (алф)'!A:M,3,FALSE))</f>
        <v>ЧИСТЯКОВ Алексей</v>
      </c>
      <c r="D23" s="244" t="str">
        <f>IF(B23="","",VLOOKUP(B23,'Список уч-ов (алф)'!A:M,7,FALSE))</f>
        <v>Пермь </v>
      </c>
      <c r="E23" s="909">
        <v>5</v>
      </c>
      <c r="F23" s="17">
        <v>25</v>
      </c>
      <c r="G23" s="31" t="str">
        <f>IF(F23="","",VLOOKUP(F23,'Список уч-ов (алф)'!$A:$M,3,FALSE))</f>
        <v>КОНОПЛЁВ Алексей</v>
      </c>
      <c r="H23" s="28"/>
      <c r="I23" s="29"/>
      <c r="J23" s="21">
        <f>IF(I23="","",VLOOKUP(I23,'Список уч-ов (алф)'!$A:$M,3,FALSE))</f>
      </c>
      <c r="K23" s="28"/>
      <c r="L23" s="29"/>
      <c r="M23" s="21">
        <f>IF(L23="","",VLOOKUP(L23,'Список уч-ов (алф)'!$A:$M,3,FALSE))</f>
      </c>
      <c r="N23" s="912"/>
      <c r="O23" s="27"/>
      <c r="P23" s="38" t="s">
        <v>639</v>
      </c>
      <c r="Q23" s="912">
        <v>31</v>
      </c>
      <c r="R23" s="27"/>
      <c r="S23" s="23"/>
    </row>
    <row r="24" spans="1:19" ht="10.5" customHeight="1">
      <c r="A24" s="911">
        <v>10</v>
      </c>
      <c r="B24" s="25">
        <v>0</v>
      </c>
      <c r="C24" s="33" t="str">
        <f>IF(B24="","",VLOOKUP(B24,'Список уч-ов'!A:M,11,FALSE))</f>
        <v>Х</v>
      </c>
      <c r="D24" s="245" t="str">
        <f>IF(B24="","",VLOOKUP(B24,'Список уч-ов'!A:M,7,FALSE))</f>
        <v> </v>
      </c>
      <c r="E24" s="910"/>
      <c r="F24" s="17">
        <v>59</v>
      </c>
      <c r="G24" s="26" t="str">
        <f>IF(F24="","",VLOOKUP(F24,'Список уч-ов (алф)'!$A:$M,3,FALSE))</f>
        <v>ЧИСТЯКОВ Алексей</v>
      </c>
      <c r="H24" s="32"/>
      <c r="I24" s="27"/>
      <c r="J24" s="21">
        <f>IF(I24="","",VLOOKUP(I24,'Список уч-ов (алф)'!$A:$M,3,FALSE))</f>
      </c>
      <c r="K24" s="28"/>
      <c r="L24" s="29"/>
      <c r="M24" s="21">
        <f>IF(L24="","",VLOOKUP(L24,'Список уч-ов (алф)'!$A:$M,3,FALSE))</f>
      </c>
      <c r="N24" s="912"/>
      <c r="O24" s="27"/>
      <c r="P24" s="22">
        <f>IF(O24="","",VLOOKUP(O24,'Список уч-ов (алф)'!$A:$M,3,FALSE))</f>
      </c>
      <c r="Q24" s="912"/>
      <c r="R24" s="27"/>
      <c r="S24" s="23"/>
    </row>
    <row r="25" spans="1:19" ht="10.5" customHeight="1">
      <c r="A25" s="911"/>
      <c r="B25" s="30">
        <v>0</v>
      </c>
      <c r="C25" s="34" t="str">
        <f>IF(B25="","",VLOOKUP(B25,'Список уч-ов (алф)'!A:M,3,FALSE))</f>
        <v>Х</v>
      </c>
      <c r="D25" s="246" t="str">
        <f>IF(B25="","",VLOOKUP(B25,'Список уч-ов (алф)'!A:M,7,FALSE))</f>
        <v> </v>
      </c>
      <c r="E25" s="11"/>
      <c r="F25" s="12"/>
      <c r="G25" s="38">
        <f>IF(F25="","",VLOOKUP(F25,'Список уч-ов (алф)'!$A:$M,3,FALSE))</f>
      </c>
      <c r="H25" s="912">
        <v>19</v>
      </c>
      <c r="I25" s="10">
        <v>27</v>
      </c>
      <c r="J25" s="31" t="str">
        <f>IF(I25="","",VLOOKUP(I25,'Список уч-ов (алф)'!$A:$M,3,FALSE))</f>
        <v>КРЕТОВ Глеб</v>
      </c>
      <c r="K25" s="28"/>
      <c r="L25" s="29"/>
      <c r="M25" s="21">
        <f>IF(L25="","",VLOOKUP(L25,'Список уч-ов (алф)'!$A:$M,3,FALSE))</f>
      </c>
      <c r="N25" s="912"/>
      <c r="O25" s="27"/>
      <c r="P25" s="22">
        <f>IF(O25="","",VLOOKUP(O25,'Список уч-ов (алф)'!$A:$M,3,FALSE))</f>
      </c>
      <c r="Q25" s="912"/>
      <c r="R25" s="27"/>
      <c r="S25" s="23"/>
    </row>
    <row r="26" spans="1:19" ht="10.5" customHeight="1">
      <c r="A26" s="908">
        <v>11</v>
      </c>
      <c r="B26" s="10">
        <v>27</v>
      </c>
      <c r="C26" s="770" t="str">
        <f>IF(B26="","",VLOOKUP(B26,'Список уч-ов (алф)'!A:M,3,FALSE))</f>
        <v>КРЕТОВ Глеб</v>
      </c>
      <c r="D26" s="243" t="str">
        <f>IF(B26="","",VLOOKUP(B26,'Список уч-ов (алф)'!A:M,7,FALSE))</f>
        <v>Самара</v>
      </c>
      <c r="E26" s="44"/>
      <c r="F26" s="12"/>
      <c r="G26" s="21">
        <f>IF(F26="","",VLOOKUP(F26,'Список уч-ов (алф)'!$A:$M,3,FALSE))</f>
      </c>
      <c r="H26" s="912"/>
      <c r="I26" s="16">
        <v>46</v>
      </c>
      <c r="J26" s="26" t="str">
        <f>IF(I26="","",VLOOKUP(I26,'Список уч-ов (алф)'!$A:$M,3,FALSE))</f>
        <v>СМИРНОВ Сергей В</v>
      </c>
      <c r="K26" s="32"/>
      <c r="L26" s="27"/>
      <c r="M26" s="21">
        <f>IF(L26="","",VLOOKUP(L26,'Список уч-ов (алф)'!$A:$M,3,FALSE))</f>
      </c>
      <c r="N26" s="912"/>
      <c r="O26" s="27"/>
      <c r="P26" s="22">
        <f>IF(O26="","",VLOOKUP(O26,'Список уч-ов (алф)'!$A:$M,3,FALSE))</f>
      </c>
      <c r="Q26" s="912"/>
      <c r="R26" s="27"/>
      <c r="S26" s="23"/>
    </row>
    <row r="27" spans="1:19" ht="10.5" customHeight="1">
      <c r="A27" s="908"/>
      <c r="B27" s="16">
        <v>46</v>
      </c>
      <c r="C27" s="771" t="str">
        <f>IF(B27="","",VLOOKUP(B27,'Список уч-ов (алф)'!A:M,3,FALSE))</f>
        <v>СМИРНОВ Сергей В</v>
      </c>
      <c r="D27" s="244" t="str">
        <f>IF(B27="","",VLOOKUP(B27,'Список уч-ов (алф)'!A:M,7,FALSE))</f>
        <v>Самара</v>
      </c>
      <c r="E27" s="909">
        <v>6</v>
      </c>
      <c r="F27" s="10">
        <v>27</v>
      </c>
      <c r="G27" s="18" t="str">
        <f>IF(F27="","",VLOOKUP(F27,'Список уч-ов (алф)'!$A:$M,3,FALSE))</f>
        <v>КРЕТОВ Глеб</v>
      </c>
      <c r="H27" s="134"/>
      <c r="I27" s="27"/>
      <c r="J27" s="38" t="s">
        <v>638</v>
      </c>
      <c r="K27" s="912">
        <v>26</v>
      </c>
      <c r="L27" s="27"/>
      <c r="M27" s="21">
        <f>IF(L27="","",VLOOKUP(L27,'Список уч-ов (алф)'!$A:$M,3,FALSE))</f>
      </c>
      <c r="N27" s="912"/>
      <c r="O27" s="27"/>
      <c r="P27" s="22">
        <f>IF(O27="","",VLOOKUP(O27,'Список уч-ов (алф)'!$A:$M,3,FALSE))</f>
      </c>
      <c r="Q27" s="912"/>
      <c r="R27" s="27"/>
      <c r="S27" s="23"/>
    </row>
    <row r="28" spans="1:19" ht="10.5" customHeight="1">
      <c r="A28" s="911">
        <v>12</v>
      </c>
      <c r="B28" s="25">
        <v>1</v>
      </c>
      <c r="C28" s="33" t="str">
        <f>IF(B28="","",VLOOKUP(B28,'Список уч-ов (алф)'!A:M,3,FALSE))</f>
        <v>АЛЕКСЕЕВ Анатолий</v>
      </c>
      <c r="D28" s="245" t="str">
        <f>IF(B28="","",VLOOKUP(B28,'Список уч-ов (алф)'!A:M,7,FALSE))</f>
        <v>Курсаково</v>
      </c>
      <c r="E28" s="910"/>
      <c r="F28" s="16">
        <v>46</v>
      </c>
      <c r="G28" s="31" t="str">
        <f>IF(F28="","",VLOOKUP(F28,'Список уч-ов (алф)'!$A:$M,3,FALSE))</f>
        <v>СМИРНОВ Сергей В</v>
      </c>
      <c r="H28" s="28"/>
      <c r="I28" s="29"/>
      <c r="J28" s="21">
        <f>IF(I28="","",VLOOKUP(I28,'Список уч-ов (алф)'!$A:$M,3,FALSE))</f>
      </c>
      <c r="K28" s="912"/>
      <c r="L28" s="27"/>
      <c r="M28" s="21">
        <f>IF(L28="","",VLOOKUP(L28,'Список уч-ов (алф)'!$A:$M,3,FALSE))</f>
      </c>
      <c r="N28" s="912"/>
      <c r="O28" s="27"/>
      <c r="P28" s="22">
        <f>IF(O28="","",VLOOKUP(O28,'Список уч-ов (алф)'!$A:$M,3,FALSE))</f>
      </c>
      <c r="Q28" s="912"/>
      <c r="R28" s="27"/>
      <c r="S28" s="23"/>
    </row>
    <row r="29" spans="1:19" ht="10.5" customHeight="1">
      <c r="A29" s="911"/>
      <c r="B29" s="30">
        <v>47</v>
      </c>
      <c r="C29" s="34" t="str">
        <f>IF(B29="","",VLOOKUP(B29,'Список уч-ов (алф)'!A:M,3,FALSE))</f>
        <v>СМИРНОВ Сергей Н</v>
      </c>
      <c r="D29" s="246" t="s">
        <v>675</v>
      </c>
      <c r="E29" s="11"/>
      <c r="F29" s="12"/>
      <c r="G29" s="38" t="s">
        <v>639</v>
      </c>
      <c r="H29" s="28"/>
      <c r="I29" s="29"/>
      <c r="J29" s="35">
        <f>IF(I29="","",VLOOKUP(I29,'Список уч-ов (алф)'!$A:$M,3,FALSE))</f>
      </c>
      <c r="K29" s="912"/>
      <c r="L29" s="17">
        <v>39</v>
      </c>
      <c r="M29" s="18" t="str">
        <f>IF(L29="","",VLOOKUP(L29,'Список уч-ов (алф)'!$A:$M,3,FALSE))</f>
        <v>ПЕРВУШИН Олег</v>
      </c>
      <c r="N29" s="134"/>
      <c r="O29" s="27"/>
      <c r="P29" s="22">
        <f>IF(O29="","",VLOOKUP(O29,'Список уч-ов (алф)'!$A:$M,3,FALSE))</f>
      </c>
      <c r="Q29" s="912"/>
      <c r="R29" s="27"/>
      <c r="S29" s="23"/>
    </row>
    <row r="30" spans="1:19" ht="10.5" customHeight="1">
      <c r="A30" s="908">
        <v>13</v>
      </c>
      <c r="B30" s="10">
        <v>8</v>
      </c>
      <c r="C30" s="770" t="str">
        <f>IF(B30="","",VLOOKUP(B30,'Список уч-ов (алф)'!A:M,3,FALSE))</f>
        <v>ВАГИЗОВ Ильдар</v>
      </c>
      <c r="D30" s="243" t="str">
        <f>IF(B30="","",VLOOKUP(B30,'Список уч-ов (алф)'!A:M,7,FALSE))</f>
        <v>Екатеринбург</v>
      </c>
      <c r="E30" s="44"/>
      <c r="F30" s="12"/>
      <c r="G30" s="21">
        <f>IF(F30="","",VLOOKUP(F30,'Список уч-ов (алф)'!$A:$M,3,FALSE))</f>
      </c>
      <c r="H30" s="28"/>
      <c r="I30" s="29"/>
      <c r="J30" s="37">
        <f>IF(I30="","",VLOOKUP(I30,'Список уч-ов (алф)'!$A:$M,3,FALSE))</f>
      </c>
      <c r="K30" s="912"/>
      <c r="L30" s="17">
        <v>3</v>
      </c>
      <c r="M30" s="31" t="str">
        <f>IF(L30="","",VLOOKUP(L30,'Список уч-ов (алф)'!$A:$M,3,FALSE))</f>
        <v>АБРАМОВ Евгений</v>
      </c>
      <c r="N30" s="28"/>
      <c r="O30" s="29"/>
      <c r="P30" s="22">
        <f>IF(O30="","",VLOOKUP(O30,'Список уч-ов (алф)'!$A:$M,3,FALSE))</f>
      </c>
      <c r="Q30" s="912"/>
      <c r="R30" s="27"/>
      <c r="S30" s="23"/>
    </row>
    <row r="31" spans="1:19" ht="10.5" customHeight="1">
      <c r="A31" s="908"/>
      <c r="B31" s="16">
        <v>2</v>
      </c>
      <c r="C31" s="771" t="str">
        <f>IF(B31="","",VLOOKUP(B31,'Список уч-ов (алф)'!A:M,3,FALSE))</f>
        <v>АБАТУРОВ Александр</v>
      </c>
      <c r="D31" s="244" t="str">
        <f>IF(B31="","",VLOOKUP(B31,'Список уч-ов (алф)'!A:M,7,FALSE))</f>
        <v>Кирово-Чепецк</v>
      </c>
      <c r="E31" s="909">
        <v>7</v>
      </c>
      <c r="F31" s="17">
        <v>8</v>
      </c>
      <c r="G31" s="31" t="str">
        <f>IF(F31="","",VLOOKUP(F31,'Список уч-ов (алф)'!$A:$M,3,FALSE))</f>
        <v>ВАГИЗОВ Ильдар</v>
      </c>
      <c r="H31" s="28"/>
      <c r="I31" s="29"/>
      <c r="J31" s="21">
        <f>IF(I31="","",VLOOKUP(I31,'Список уч-ов (алф)'!$A:$M,3,FALSE))</f>
      </c>
      <c r="K31" s="912"/>
      <c r="L31" s="27"/>
      <c r="M31" s="38" t="s">
        <v>638</v>
      </c>
      <c r="N31" s="28"/>
      <c r="O31" s="29"/>
      <c r="P31" s="22">
        <f>IF(O31="","",VLOOKUP(O31,'Список уч-ов (алф)'!$A:$M,3,FALSE))</f>
      </c>
      <c r="Q31" s="912"/>
      <c r="R31" s="27"/>
      <c r="S31" s="23"/>
    </row>
    <row r="32" spans="1:19" ht="10.5" customHeight="1">
      <c r="A32" s="911">
        <v>14</v>
      </c>
      <c r="B32" s="25">
        <v>18</v>
      </c>
      <c r="C32" s="33" t="str">
        <f>IF(B32="","",VLOOKUP(B32,'Список уч-ов (алф)'!A:M,3,FALSE))</f>
        <v>ИЛЬИН Олег</v>
      </c>
      <c r="D32" s="245" t="str">
        <f>IF(B32="","",VLOOKUP(B32,'Список уч-ов (алф)'!A:M,7,FALSE))</f>
        <v>Морки</v>
      </c>
      <c r="E32" s="910"/>
      <c r="F32" s="17">
        <v>2</v>
      </c>
      <c r="G32" s="26" t="str">
        <f>IF(F32="","",VLOOKUP(F32,'Список уч-ов (алф)'!$A:$M,3,FALSE))</f>
        <v>АБАТУРОВ Александр</v>
      </c>
      <c r="H32" s="32"/>
      <c r="I32" s="27"/>
      <c r="J32" s="21">
        <f>IF(I32="","",VLOOKUP(I32,'Список уч-ов (алф)'!$A:$M,3,FALSE))</f>
      </c>
      <c r="K32" s="912"/>
      <c r="L32" s="27"/>
      <c r="M32" s="21"/>
      <c r="N32" s="28"/>
      <c r="O32" s="29"/>
      <c r="P32" s="22">
        <f>IF(O32="","",VLOOKUP(O32,'Список уч-ов (алф)'!$A:$M,3,FALSE))</f>
      </c>
      <c r="Q32" s="912"/>
      <c r="R32" s="27"/>
      <c r="S32" s="23"/>
    </row>
    <row r="33" spans="1:19" ht="10.5" customHeight="1">
      <c r="A33" s="911"/>
      <c r="B33" s="30">
        <v>20</v>
      </c>
      <c r="C33" s="34" t="str">
        <f>IF(B33="","",VLOOKUP(B33,'Список уч-ов (алф)'!A:M,3,FALSE))</f>
        <v>КАНДАКОВ Серей</v>
      </c>
      <c r="D33" s="246" t="str">
        <f>IF(B33="","",VLOOKUP(B33,'Список уч-ов (алф)'!A:M,7,FALSE))</f>
        <v>Звенигово</v>
      </c>
      <c r="E33" s="11"/>
      <c r="F33" s="12"/>
      <c r="G33" s="38" t="s">
        <v>639</v>
      </c>
      <c r="H33" s="912">
        <v>20</v>
      </c>
      <c r="I33" s="17">
        <v>39</v>
      </c>
      <c r="J33" s="18" t="str">
        <f>IF(I33="","",VLOOKUP(I33,'Список уч-ов (алф)'!$A:$M,3,FALSE))</f>
        <v>ПЕРВУШИН Олег</v>
      </c>
      <c r="K33" s="134"/>
      <c r="L33" s="27"/>
      <c r="M33" s="21"/>
      <c r="N33" s="28"/>
      <c r="O33" s="29"/>
      <c r="P33" s="22">
        <f>IF(O33="","",VLOOKUP(O33,'Список уч-ов (алф)'!$A:$M,3,FALSE))</f>
      </c>
      <c r="Q33" s="912"/>
      <c r="R33" s="27"/>
      <c r="S33" s="913" t="s">
        <v>46</v>
      </c>
    </row>
    <row r="34" spans="1:19" ht="10.5" customHeight="1">
      <c r="A34" s="908">
        <v>15</v>
      </c>
      <c r="B34" s="10">
        <v>0</v>
      </c>
      <c r="C34" s="770" t="str">
        <f>IF(B34="","",VLOOKUP(B34,'Список уч-ов (алф)'!A:M,3,FALSE))</f>
        <v>Х</v>
      </c>
      <c r="D34" s="243" t="str">
        <f>IF(B34="","",VLOOKUP(B34,'Список уч-ов (алф)'!A:M,7,FALSE))</f>
        <v> </v>
      </c>
      <c r="E34" s="40"/>
      <c r="F34" s="41"/>
      <c r="G34" s="21">
        <f>IF(F34="","",VLOOKUP(F34,'Список уч-ов (алф)'!$A:$M,3,FALSE))</f>
      </c>
      <c r="H34" s="912"/>
      <c r="I34" s="17">
        <v>3</v>
      </c>
      <c r="J34" s="31" t="str">
        <f>IF(I34="","",VLOOKUP(I34,'Список уч-ов (алф)'!$A:$M,3,FALSE))</f>
        <v>АБРАМОВ Евгений</v>
      </c>
      <c r="K34" s="28"/>
      <c r="L34" s="29"/>
      <c r="M34" s="21"/>
      <c r="N34" s="28"/>
      <c r="O34" s="29"/>
      <c r="P34" s="22">
        <f>IF(O34="","",VLOOKUP(O34,'Список уч-ов (алф)'!$A:$M,3,FALSE))</f>
      </c>
      <c r="Q34" s="912"/>
      <c r="R34" s="27"/>
      <c r="S34" s="913"/>
    </row>
    <row r="35" spans="1:19" ht="10.5" customHeight="1">
      <c r="A35" s="908"/>
      <c r="B35" s="16">
        <v>0</v>
      </c>
      <c r="C35" s="771" t="str">
        <f>IF(B35="","",VLOOKUP(B35,'Список уч-ов (алф)'!A:M,3,FALSE))</f>
        <v>Х</v>
      </c>
      <c r="D35" s="244" t="str">
        <f>IF(B35="","",VLOOKUP(B35,'Список уч-ов (алф)'!A:M,7,FALSE))</f>
        <v> </v>
      </c>
      <c r="E35" s="909">
        <v>8</v>
      </c>
      <c r="F35" s="17">
        <v>39</v>
      </c>
      <c r="G35" s="18" t="str">
        <f>IF(F35="","",VLOOKUP(F35,'Список уч-ов (алф)'!$A:$M,3,FALSE))</f>
        <v>ПЕРВУШИН Олег</v>
      </c>
      <c r="H35" s="134"/>
      <c r="I35" s="27"/>
      <c r="J35" s="38" t="s">
        <v>638</v>
      </c>
      <c r="K35" s="28"/>
      <c r="L35" s="29"/>
      <c r="M35" s="21"/>
      <c r="N35" s="28"/>
      <c r="O35" s="29"/>
      <c r="P35" s="22">
        <f>IF(O35="","",VLOOKUP(O35,'Список уч-ов (алф)'!$A:$M,3,FALSE))</f>
      </c>
      <c r="Q35" s="912"/>
      <c r="R35" s="27"/>
      <c r="S35" s="23"/>
    </row>
    <row r="36" spans="1:19" ht="10.5" customHeight="1">
      <c r="A36" s="911">
        <v>16</v>
      </c>
      <c r="B36" s="25">
        <v>39</v>
      </c>
      <c r="C36" s="33" t="str">
        <f>IF(B36="","",VLOOKUP(B36,'Список уч-ов (алф)'!A:M,3,FALSE))</f>
        <v>ПЕРВУШИН Олег</v>
      </c>
      <c r="D36" s="245" t="str">
        <f>IF(B36="","",VLOOKUP(B36,'Список уч-ов (алф)'!A:M,7,FALSE))</f>
        <v>Северск</v>
      </c>
      <c r="E36" s="910"/>
      <c r="F36" s="17">
        <v>3</v>
      </c>
      <c r="G36" s="31" t="str">
        <f>IF(F36="","",VLOOKUP(F36,'Список уч-ов (алф)'!$A:$M,3,FALSE))</f>
        <v>АБРАМОВ Евгений</v>
      </c>
      <c r="H36" s="28"/>
      <c r="I36" s="29"/>
      <c r="J36" s="21">
        <f>IF(I36="","",VLOOKUP(I36,'Список уч-ов (алф)'!$A:$M,3,FALSE))</f>
      </c>
      <c r="K36" s="28"/>
      <c r="L36" s="29"/>
      <c r="M36" s="21"/>
      <c r="N36" s="45"/>
      <c r="O36" s="43"/>
      <c r="P36" s="21">
        <f>IF(O36="","",VLOOKUP(O36,'Список уч-ов (алф)'!$A:$M,3,FALSE))</f>
      </c>
      <c r="Q36" s="912"/>
      <c r="R36" s="27"/>
      <c r="S36" s="46"/>
    </row>
    <row r="37" spans="1:19" ht="10.5" customHeight="1">
      <c r="A37" s="911"/>
      <c r="B37" s="47">
        <v>3</v>
      </c>
      <c r="C37" s="34" t="str">
        <f>IF(B37="","",VLOOKUP(B37,'Список уч-ов (алф)'!A:M,3,FALSE))</f>
        <v>АБРАМОВ Евгений</v>
      </c>
      <c r="D37" s="246" t="str">
        <f>IF(B37="","",VLOOKUP(B37,'Список уч-ов (алф)'!A:M,7,FALSE))</f>
        <v>Барнаул</v>
      </c>
      <c r="E37" s="11"/>
      <c r="F37" s="12"/>
      <c r="G37" s="21">
        <f>IF(F37="","",VLOOKUP(F37,'Список уч-ов (алф)'!$A:$M,3,FALSE))</f>
      </c>
      <c r="H37" s="19"/>
      <c r="I37" s="20"/>
      <c r="J37" s="21">
        <f>IF(I37="","",VLOOKUP(I37,'Список уч-ов (алф)'!$A:$M,3,FALSE))</f>
      </c>
      <c r="K37" s="19"/>
      <c r="L37" s="20"/>
      <c r="M37" s="21"/>
      <c r="N37" s="45"/>
      <c r="O37" s="43"/>
      <c r="P37" s="35">
        <f>IF(O37="","",VLOOKUP(O37,'Список уч-ов (алф)'!$A:$M,3,FALSE))</f>
      </c>
      <c r="Q37" s="912"/>
      <c r="R37" s="39">
        <v>42</v>
      </c>
      <c r="S37" s="794" t="str">
        <f>IF(R37="","",VLOOKUP(R37,'Список уч-ов (алф)'!$A:$M,3,FALSE))</f>
        <v>САВЕЛЬЕВ Сергей</v>
      </c>
    </row>
    <row r="38" spans="1:19" ht="10.5" customHeight="1">
      <c r="A38" s="908">
        <v>17</v>
      </c>
      <c r="B38" s="10">
        <v>23</v>
      </c>
      <c r="C38" s="770" t="str">
        <f>IF(B38="","",VLOOKUP(B38,'Список уч-ов (алф)'!A:M,3,FALSE))</f>
        <v>КИРИЛЛОВ Денис</v>
      </c>
      <c r="D38" s="243" t="str">
        <f>IF(B38="","",VLOOKUP(B38,'Список уч-ов (алф)'!A:M,7,FALSE))</f>
        <v>Пермь </v>
      </c>
      <c r="E38" s="11"/>
      <c r="F38" s="12"/>
      <c r="G38" s="21">
        <f>IF(F38="","",VLOOKUP(F38,'Список уч-ов (алф)'!$A:$M,3,FALSE))</f>
      </c>
      <c r="H38" s="19"/>
      <c r="I38" s="20"/>
      <c r="J38" s="21">
        <f>IF(I38="","",VLOOKUP(I38,'Список уч-ов (алф)'!$A:$M,3,FALSE))</f>
      </c>
      <c r="K38" s="19"/>
      <c r="L38" s="20"/>
      <c r="M38" s="21"/>
      <c r="N38" s="19"/>
      <c r="O38" s="20"/>
      <c r="P38" s="37">
        <f>IF(O38="","",VLOOKUP(O38,'Список уч-ов (алф)'!$A:$M,3,FALSE))</f>
      </c>
      <c r="Q38" s="912"/>
      <c r="R38" s="39">
        <v>48</v>
      </c>
      <c r="S38" s="792" t="str">
        <f>IF(R38="","",VLOOKUP(R38,'Список уч-ов (алф)'!$A:$M,3,FALSE))</f>
        <v>СОРБАЛО Владислав</v>
      </c>
    </row>
    <row r="39" spans="1:19" ht="10.5" customHeight="1">
      <c r="A39" s="908"/>
      <c r="B39" s="16">
        <v>26</v>
      </c>
      <c r="C39" s="771" t="str">
        <f>IF(B39="","",VLOOKUP(B39,'Список уч-ов (алф)'!A:M,3,FALSE))</f>
        <v>КОРОБОВ Павел</v>
      </c>
      <c r="D39" s="244" t="str">
        <f>IF(B39="","",VLOOKUP(B39,'Список уч-ов (алф)'!A:M,7,FALSE))</f>
        <v>Пермь </v>
      </c>
      <c r="E39" s="909">
        <v>9</v>
      </c>
      <c r="F39" s="17">
        <v>23</v>
      </c>
      <c r="G39" s="31" t="str">
        <f>IF(F39="","",VLOOKUP(F39,'Список уч-ов (алф)'!$A:$M,3,FALSE))</f>
        <v>КИРИЛЛОВ Денис</v>
      </c>
      <c r="H39" s="19"/>
      <c r="I39" s="20"/>
      <c r="J39" s="21">
        <f>IF(I39="","",VLOOKUP(I39,'Список уч-ов (алф)'!$A:$M,3,FALSE))</f>
      </c>
      <c r="K39" s="19"/>
      <c r="L39" s="20"/>
      <c r="M39" s="21"/>
      <c r="N39" s="19"/>
      <c r="O39" s="20"/>
      <c r="P39" s="22">
        <f>IF(O39="","",VLOOKUP(O39,'Список уч-ов (алф)'!$A:$M,3,FALSE))</f>
      </c>
      <c r="Q39" s="912"/>
      <c r="R39" s="27"/>
      <c r="S39" s="38" t="s">
        <v>640</v>
      </c>
    </row>
    <row r="40" spans="1:19" ht="10.5" customHeight="1">
      <c r="A40" s="911">
        <v>18</v>
      </c>
      <c r="B40" s="25">
        <v>0</v>
      </c>
      <c r="C40" s="33" t="str">
        <f>IF(B40="","",VLOOKUP(B40,'Список уч-ов (алф)'!A:M,3,FALSE))</f>
        <v>Х</v>
      </c>
      <c r="D40" s="245" t="str">
        <f>IF(B40="","",VLOOKUP(B40,'Список уч-ов (алф)'!A:M,7,FALSE))</f>
        <v> </v>
      </c>
      <c r="E40" s="910"/>
      <c r="F40" s="17">
        <v>26</v>
      </c>
      <c r="G40" s="26" t="str">
        <f>IF(F40="","",VLOOKUP(F40,'Список уч-ов (алф)'!$A:$M,3,FALSE))</f>
        <v>КОРОБОВ Павел</v>
      </c>
      <c r="H40" s="32"/>
      <c r="I40" s="27"/>
      <c r="J40" s="21">
        <f>IF(I40="","",VLOOKUP(I40,'Список уч-ов (алф)'!$A:$M,3,FALSE))</f>
      </c>
      <c r="K40" s="28"/>
      <c r="L40" s="29"/>
      <c r="M40" s="21"/>
      <c r="N40" s="28"/>
      <c r="O40" s="29"/>
      <c r="P40" s="22">
        <f>IF(O40="","",VLOOKUP(O40,'Список уч-ов (алф)'!$A:$M,3,FALSE))</f>
      </c>
      <c r="Q40" s="912"/>
      <c r="R40" s="27"/>
      <c r="S40" s="48"/>
    </row>
    <row r="41" spans="1:19" ht="10.5" customHeight="1">
      <c r="A41" s="911"/>
      <c r="B41" s="30">
        <v>0</v>
      </c>
      <c r="C41" s="34" t="str">
        <f>IF(B41="","",VLOOKUP(B41,'Список уч-ов (алф)'!A:M,3,FALSE))</f>
        <v>Х</v>
      </c>
      <c r="D41" s="246" t="str">
        <f>IF(B41="","",VLOOKUP(B41,'Список уч-ов (алф)'!A:M,7,FALSE))</f>
        <v> </v>
      </c>
      <c r="E41" s="11"/>
      <c r="F41" s="12"/>
      <c r="G41" s="21">
        <f>IF(F41="","",VLOOKUP(F41,'Список уч-ов (алф)'!$A:$M,3,FALSE))</f>
      </c>
      <c r="H41" s="912">
        <v>21</v>
      </c>
      <c r="I41" s="17">
        <v>23</v>
      </c>
      <c r="J41" s="31" t="str">
        <f>IF(I41="","",VLOOKUP(I41,'Список уч-ов (алф)'!$A:$M,3,FALSE))</f>
        <v>КИРИЛЛОВ Денис</v>
      </c>
      <c r="K41" s="28"/>
      <c r="L41" s="29"/>
      <c r="M41" s="21"/>
      <c r="N41" s="28"/>
      <c r="O41" s="29"/>
      <c r="P41" s="22">
        <f>IF(O41="","",VLOOKUP(O41,'Список уч-ов (алф)'!$A:$M,3,FALSE))</f>
      </c>
      <c r="Q41" s="912"/>
      <c r="R41" s="27"/>
      <c r="S41" s="23"/>
    </row>
    <row r="42" spans="1:19" ht="10.5" customHeight="1">
      <c r="A42" s="908">
        <v>19</v>
      </c>
      <c r="B42" s="10">
        <v>28</v>
      </c>
      <c r="C42" s="770" t="str">
        <f>IF(B42="","",VLOOKUP(B42,'Список уч-ов (алф)'!A:M,3,FALSE))</f>
        <v>КУШНИР Андрей</v>
      </c>
      <c r="D42" s="243" t="str">
        <f>IF(B42="","",VLOOKUP(B42,'Список уч-ов (алф)'!A:M,7,FALSE))</f>
        <v>Н.Новгород</v>
      </c>
      <c r="E42" s="11"/>
      <c r="F42" s="12"/>
      <c r="G42" s="21">
        <f>IF(F42="","",VLOOKUP(F42,'Список уч-ов (алф)'!$A:$M,3,FALSE))</f>
      </c>
      <c r="H42" s="912"/>
      <c r="I42" s="17">
        <v>26</v>
      </c>
      <c r="J42" s="26" t="str">
        <f>IF(I42="","",VLOOKUP(I42,'Список уч-ов (алф)'!$A:$M,3,FALSE))</f>
        <v>КОРОБОВ Павел</v>
      </c>
      <c r="K42" s="32"/>
      <c r="L42" s="27"/>
      <c r="M42" s="21"/>
      <c r="N42" s="28"/>
      <c r="O42" s="29"/>
      <c r="P42" s="22">
        <f>IF(O42="","",VLOOKUP(O42,'Список уч-ов (алф)'!$A:$M,3,FALSE))</f>
      </c>
      <c r="Q42" s="912"/>
      <c r="R42" s="27"/>
      <c r="S42" s="23"/>
    </row>
    <row r="43" spans="1:19" ht="10.5" customHeight="1">
      <c r="A43" s="908"/>
      <c r="B43" s="16"/>
      <c r="C43" s="771" t="s">
        <v>664</v>
      </c>
      <c r="D43" s="244" t="s">
        <v>752</v>
      </c>
      <c r="E43" s="909">
        <v>10</v>
      </c>
      <c r="F43" s="25">
        <v>62</v>
      </c>
      <c r="G43" s="33" t="str">
        <f>IF(F43="","",VLOOKUP(F43,'Список уч-ов (алф)'!A:Q,3,FALSE))</f>
        <v>ЯКОВЛЕВ Денис</v>
      </c>
      <c r="H43" s="134"/>
      <c r="I43" s="27"/>
      <c r="J43" s="38" t="s">
        <v>638</v>
      </c>
      <c r="K43" s="912">
        <v>27</v>
      </c>
      <c r="L43" s="27"/>
      <c r="M43" s="21"/>
      <c r="N43" s="28"/>
      <c r="O43" s="29"/>
      <c r="P43" s="22">
        <f>IF(O43="","",VLOOKUP(O43,'Список уч-ов (алф)'!$A:$M,3,FALSE))</f>
      </c>
      <c r="Q43" s="912"/>
      <c r="R43" s="27"/>
      <c r="S43" s="23"/>
    </row>
    <row r="44" spans="1:19" ht="10.5" customHeight="1">
      <c r="A44" s="911">
        <v>20</v>
      </c>
      <c r="B44" s="25">
        <v>62</v>
      </c>
      <c r="C44" s="33" t="str">
        <f>IF(B44="","",VLOOKUP(B44,'Список уч-ов (алф)'!A:M,3,FALSE))</f>
        <v>ЯКОВЛЕВ Денис</v>
      </c>
      <c r="D44" s="245" t="str">
        <f>IF(B44="","",VLOOKUP(B44,'Список уч-ов (алф)'!A:M,7,FALSE))</f>
        <v>Благовещенск</v>
      </c>
      <c r="E44" s="910"/>
      <c r="F44" s="30"/>
      <c r="G44" s="34" t="s">
        <v>467</v>
      </c>
      <c r="H44" s="28"/>
      <c r="I44" s="29"/>
      <c r="J44" s="21">
        <f>IF(I44="","",VLOOKUP(I44,'Список уч-ов (алф)'!$A:$M,3,FALSE))</f>
      </c>
      <c r="K44" s="912"/>
      <c r="L44" s="27"/>
      <c r="M44" s="21"/>
      <c r="N44" s="28"/>
      <c r="O44" s="29"/>
      <c r="P44" s="22">
        <f>IF(O44="","",VLOOKUP(O44,'Список уч-ов (алф)'!$A:$M,3,FALSE))</f>
      </c>
      <c r="Q44" s="912"/>
      <c r="R44" s="27"/>
      <c r="S44" s="23"/>
    </row>
    <row r="45" spans="1:19" ht="10.5" customHeight="1">
      <c r="A45" s="911"/>
      <c r="B45" s="30"/>
      <c r="C45" s="34" t="s">
        <v>467</v>
      </c>
      <c r="D45" s="246" t="s">
        <v>204</v>
      </c>
      <c r="E45" s="11"/>
      <c r="F45" s="12"/>
      <c r="G45" s="38" t="s">
        <v>640</v>
      </c>
      <c r="H45" s="28"/>
      <c r="I45" s="29"/>
      <c r="J45" s="35">
        <f>IF(I45="","",VLOOKUP(I45,'Список уч-ов (алф)'!$A:$M,3,FALSE))</f>
      </c>
      <c r="K45" s="912"/>
      <c r="L45" s="17">
        <v>23</v>
      </c>
      <c r="M45" s="31" t="str">
        <f>IF(L45="","",VLOOKUP(L45,'Список уч-ов (алф)'!$A:$M,3,FALSE))</f>
        <v>КИРИЛЛОВ Денис</v>
      </c>
      <c r="N45" s="28"/>
      <c r="O45" s="29"/>
      <c r="P45" s="22">
        <f>IF(O45="","",VLOOKUP(O45,'Список уч-ов (алф)'!$A:$M,3,FALSE))</f>
      </c>
      <c r="Q45" s="912"/>
      <c r="R45" s="27"/>
      <c r="S45" s="23"/>
    </row>
    <row r="46" spans="1:19" ht="10.5" customHeight="1">
      <c r="A46" s="908">
        <v>21</v>
      </c>
      <c r="B46" s="10">
        <v>40</v>
      </c>
      <c r="C46" s="770" t="str">
        <f>IF(B46="","",VLOOKUP(B46,'Список уч-ов (алф)'!A:M,3,FALSE))</f>
        <v>ПОНЬКИН Антон</v>
      </c>
      <c r="D46" s="243" t="str">
        <f>IF(B46="","",VLOOKUP(B46,'Список уч-ов (алф)'!A:M,7,FALSE))</f>
        <v>Пермь </v>
      </c>
      <c r="E46" s="11"/>
      <c r="F46" s="12"/>
      <c r="G46" s="21">
        <f>IF(F46="","",VLOOKUP(F46,'Список уч-ов (алф)'!$A:$M,3,FALSE))</f>
      </c>
      <c r="H46" s="28"/>
      <c r="I46" s="29"/>
      <c r="J46" s="37">
        <f>IF(I46="","",VLOOKUP(I46,'Список уч-ов (алф)'!$A:$M,3,FALSE))</f>
      </c>
      <c r="K46" s="912"/>
      <c r="L46" s="17">
        <v>26</v>
      </c>
      <c r="M46" s="26" t="str">
        <f>IF(L46="","",VLOOKUP(L46,'Список уч-ов (алф)'!$A:$M,3,FALSE))</f>
        <v>КОРОБОВ Павел</v>
      </c>
      <c r="N46" s="32"/>
      <c r="O46" s="27"/>
      <c r="P46" s="22">
        <f>IF(O46="","",VLOOKUP(O46,'Список уч-ов (алф)'!$A:$M,3,FALSE))</f>
      </c>
      <c r="Q46" s="912"/>
      <c r="R46" s="27"/>
      <c r="S46" s="23"/>
    </row>
    <row r="47" spans="1:19" ht="10.5" customHeight="1">
      <c r="A47" s="908"/>
      <c r="B47" s="16">
        <v>56</v>
      </c>
      <c r="C47" s="771" t="str">
        <f>IF(B47="","",VLOOKUP(B47,'Список уч-ов (алф)'!A:M,3,FALSE))</f>
        <v>ЦЫМБАЛЮК Дмитрий</v>
      </c>
      <c r="D47" s="244" t="str">
        <f>IF(B47="","",VLOOKUP(B47,'Список уч-ов (алф)'!A:M,7,FALSE))</f>
        <v>Пермь </v>
      </c>
      <c r="E47" s="909">
        <v>11</v>
      </c>
      <c r="F47" s="17">
        <v>19</v>
      </c>
      <c r="G47" s="31" t="str">
        <f>IF(F47="","",VLOOKUP(F47,'Список уч-ов (алф)'!$A:$M,3,FALSE))</f>
        <v>ИСАЙЧЕВ Игорь</v>
      </c>
      <c r="H47" s="28"/>
      <c r="I47" s="29"/>
      <c r="J47" s="21">
        <f>IF(I47="","",VLOOKUP(I47,'Список уч-ов (алф)'!$A:$M,3,FALSE))</f>
      </c>
      <c r="K47" s="912"/>
      <c r="L47" s="27"/>
      <c r="M47" s="38" t="s">
        <v>638</v>
      </c>
      <c r="N47" s="912">
        <v>30</v>
      </c>
      <c r="O47" s="27"/>
      <c r="P47" s="22">
        <f>IF(O47="","",VLOOKUP(O47,'Список уч-ов (алф)'!$A:$M,3,FALSE))</f>
      </c>
      <c r="Q47" s="912"/>
      <c r="R47" s="27"/>
      <c r="S47" s="23"/>
    </row>
    <row r="48" spans="1:19" ht="10.5" customHeight="1">
      <c r="A48" s="911">
        <v>22</v>
      </c>
      <c r="B48" s="25">
        <v>19</v>
      </c>
      <c r="C48" s="33" t="str">
        <f>IF(B48="","",VLOOKUP(B48,'Список уч-ов (алф)'!A:M,3,FALSE))</f>
        <v>ИСАЙЧЕВ Игорь</v>
      </c>
      <c r="D48" s="245" t="str">
        <f>IF(B48="","",VLOOKUP(B48,'Список уч-ов (алф)'!A:M,7,FALSE))</f>
        <v>Самара</v>
      </c>
      <c r="E48" s="910"/>
      <c r="F48" s="17">
        <v>22</v>
      </c>
      <c r="G48" s="26" t="str">
        <f>IF(F48="","",VLOOKUP(F48,'Список уч-ов (алф)'!$A:$M,3,FALSE))</f>
        <v>КЕППЕЛЬ Евгений</v>
      </c>
      <c r="H48" s="32"/>
      <c r="I48" s="27"/>
      <c r="J48" s="21">
        <f>IF(I48="","",VLOOKUP(I48,'Список уч-ов (алф)'!$A:$M,3,FALSE))</f>
      </c>
      <c r="K48" s="912"/>
      <c r="L48" s="27"/>
      <c r="M48" s="21">
        <f>IF(L48="","",VLOOKUP(L48,'Список уч-ов (алф)'!$A:$M,3,FALSE))</f>
      </c>
      <c r="N48" s="912"/>
      <c r="O48" s="27"/>
      <c r="P48" s="22">
        <f>IF(O48="","",VLOOKUP(O48,'Список уч-ов (алф)'!$A:$M,3,FALSE))</f>
      </c>
      <c r="Q48" s="912"/>
      <c r="R48" s="27"/>
      <c r="S48" s="23"/>
    </row>
    <row r="49" spans="1:19" ht="10.5" customHeight="1">
      <c r="A49" s="911"/>
      <c r="B49" s="30">
        <v>22</v>
      </c>
      <c r="C49" s="34" t="str">
        <f>IF(B49="","",VLOOKUP(B49,'Список уч-ов (алф)'!A:M,3,FALSE))</f>
        <v>КЕППЕЛЬ Евгений</v>
      </c>
      <c r="D49" s="246" t="str">
        <f>IF(B49="","",VLOOKUP(B49,'Список уч-ов (алф)'!A:M,7,FALSE))</f>
        <v>Саратов</v>
      </c>
      <c r="E49" s="11"/>
      <c r="F49" s="12"/>
      <c r="G49" s="38" t="s">
        <v>639</v>
      </c>
      <c r="H49" s="912">
        <v>22</v>
      </c>
      <c r="I49" s="17">
        <v>19</v>
      </c>
      <c r="J49" s="18" t="str">
        <f>IF(I49="","",VLOOKUP(I49,'Список уч-ов (алф)'!$A:$M,3,FALSE))</f>
        <v>ИСАЙЧЕВ Игорь</v>
      </c>
      <c r="K49" s="134"/>
      <c r="L49" s="27"/>
      <c r="M49" s="21">
        <f>IF(L49="","",VLOOKUP(L49,'Список уч-ов (алф)'!$A:$M,3,FALSE))</f>
      </c>
      <c r="N49" s="912"/>
      <c r="O49" s="27"/>
      <c r="P49" s="22">
        <f>IF(O49="","",VLOOKUP(O49,'Список уч-ов (алф)'!$A:$M,3,FALSE))</f>
      </c>
      <c r="Q49" s="912"/>
      <c r="R49" s="27"/>
      <c r="S49" s="23"/>
    </row>
    <row r="50" spans="1:19" ht="10.5" customHeight="1">
      <c r="A50" s="908">
        <v>23</v>
      </c>
      <c r="B50" s="10">
        <v>0</v>
      </c>
      <c r="C50" s="770" t="str">
        <f>IF(B50="","",VLOOKUP(B50,'Список уч-ов (алф)'!A:M,3,FALSE))</f>
        <v>Х</v>
      </c>
      <c r="D50" s="243" t="str">
        <f>IF(B50="","",VLOOKUP(B50,'Список уч-ов (алф)'!A:M,7,FALSE))</f>
        <v> </v>
      </c>
      <c r="E50" s="40"/>
      <c r="F50" s="41"/>
      <c r="G50" s="21">
        <f>IF(F50="","",VLOOKUP(F50,'Список уч-ов (алф)'!$A:$M,3,FALSE))</f>
      </c>
      <c r="H50" s="912"/>
      <c r="I50" s="17">
        <v>22</v>
      </c>
      <c r="J50" s="31" t="str">
        <f>IF(I50="","",VLOOKUP(I50,'Список уч-ов (алф)'!$A:$M,3,FALSE))</f>
        <v>КЕППЕЛЬ Евгений</v>
      </c>
      <c r="K50" s="28"/>
      <c r="L50" s="29"/>
      <c r="M50" s="21">
        <f>IF(L50="","",VLOOKUP(L50,'Список уч-ов (алф)'!$A:$M,3,FALSE))</f>
      </c>
      <c r="N50" s="912"/>
      <c r="O50" s="27"/>
      <c r="P50" s="22">
        <f>IF(O50="","",VLOOKUP(O50,'Список уч-ов (алф)'!$A:$M,3,FALSE))</f>
      </c>
      <c r="Q50" s="912"/>
      <c r="R50" s="27"/>
      <c r="S50" s="913" t="s">
        <v>47</v>
      </c>
    </row>
    <row r="51" spans="1:19" ht="10.5" customHeight="1">
      <c r="A51" s="908"/>
      <c r="B51" s="16">
        <v>0</v>
      </c>
      <c r="C51" s="771" t="str">
        <f>IF(B51="","",VLOOKUP(B51,'Список уч-ов (алф)'!A:M,3,FALSE))</f>
        <v>Х</v>
      </c>
      <c r="D51" s="244" t="str">
        <f>IF(B51="","",VLOOKUP(B51,'Список уч-ов (алф)'!A:M,7,FALSE))</f>
        <v> </v>
      </c>
      <c r="E51" s="909">
        <v>12</v>
      </c>
      <c r="F51" s="17">
        <v>17</v>
      </c>
      <c r="G51" s="18" t="str">
        <f>IF(F51="","",VLOOKUP(F51,'Список уч-ов (алф)'!$A:$M,3,FALSE))</f>
        <v>ИЛЬИН Максим</v>
      </c>
      <c r="H51" s="134"/>
      <c r="I51" s="27"/>
      <c r="J51" s="38" t="s">
        <v>638</v>
      </c>
      <c r="K51" s="28"/>
      <c r="L51" s="29"/>
      <c r="M51" s="21">
        <f>IF(L51="","",VLOOKUP(L51,'Список уч-ов (алф)'!$A:$M,3,FALSE))</f>
      </c>
      <c r="N51" s="912"/>
      <c r="O51" s="27"/>
      <c r="P51" s="22">
        <f>IF(O51="","",VLOOKUP(O51,'Список уч-ов (алф)'!$A:$M,3,FALSE))</f>
      </c>
      <c r="Q51" s="912"/>
      <c r="R51" s="27"/>
      <c r="S51" s="913"/>
    </row>
    <row r="52" spans="1:19" ht="10.5" customHeight="1">
      <c r="A52" s="911">
        <v>24</v>
      </c>
      <c r="B52" s="25">
        <v>17</v>
      </c>
      <c r="C52" s="33" t="str">
        <f>IF(B52="","",VLOOKUP(B52,'Список уч-ов (алф)'!A:M,3,FALSE))</f>
        <v>ИЛЬИН Максим</v>
      </c>
      <c r="D52" s="245" t="str">
        <f>IF(B52="","",VLOOKUP(B52,'Список уч-ов (алф)'!A:M,7,FALSE))</f>
        <v>Дзержинск</v>
      </c>
      <c r="E52" s="910"/>
      <c r="F52" s="17">
        <v>31</v>
      </c>
      <c r="G52" s="31" t="str">
        <f>IF(F52="","",VLOOKUP(F52,'Список уч-ов (алф)'!$A:$M,3,FALSE))</f>
        <v>ЛОСКУТОВ Дмитрий</v>
      </c>
      <c r="H52" s="28"/>
      <c r="I52" s="29"/>
      <c r="J52" s="21">
        <f>IF(I52="","",VLOOKUP(I52,'Список уч-ов (алф)'!$A:$M,3,FALSE))</f>
      </c>
      <c r="K52" s="28"/>
      <c r="L52" s="29"/>
      <c r="M52" s="21">
        <f>IF(L52="","",VLOOKUP(L52,'Список уч-ов (алф)'!$A:$M,3,FALSE))</f>
      </c>
      <c r="N52" s="912"/>
      <c r="O52" s="27"/>
      <c r="P52" s="22">
        <f>IF(O52="","",VLOOKUP(O52,'Список уч-ов (алф)'!$A:$M,3,FALSE))</f>
      </c>
      <c r="Q52" s="912"/>
      <c r="R52" s="27"/>
      <c r="S52" s="23"/>
    </row>
    <row r="53" spans="1:19" ht="10.5" customHeight="1">
      <c r="A53" s="911"/>
      <c r="B53" s="30">
        <v>31</v>
      </c>
      <c r="C53" s="34" t="str">
        <f>IF(B53="","",VLOOKUP(B53,'Список уч-ов (алф)'!A:M,3,FALSE))</f>
        <v>ЛОСКУТОВ Дмитрий</v>
      </c>
      <c r="D53" s="246" t="str">
        <f>IF(B53="","",VLOOKUP(B53,'Список уч-ов (алф)'!A:M,7,FALSE))</f>
        <v>Дзержинск</v>
      </c>
      <c r="E53" s="11"/>
      <c r="F53" s="12"/>
      <c r="G53" s="38">
        <f>IF(F53="","",VLOOKUP(F53,'Список уч-ов (алф)'!$A:$M,3,FALSE))</f>
      </c>
      <c r="H53" s="28"/>
      <c r="I53" s="29"/>
      <c r="J53" s="21">
        <f>IF(I53="","",VLOOKUP(I53,'Список уч-ов (алф)'!$A:$M,3,FALSE))</f>
      </c>
      <c r="K53" s="28"/>
      <c r="L53" s="29"/>
      <c r="M53" s="35">
        <f>IF(L53="","",VLOOKUP(L53,'Список уч-ов (алф)'!$A:$M,3,FALSE))</f>
      </c>
      <c r="N53" s="912"/>
      <c r="O53" s="39">
        <v>6</v>
      </c>
      <c r="P53" s="18" t="str">
        <f>IF(O53="","",VLOOKUP(O53,'Список уч-ов (алф)'!$A:$M,3,FALSE))</f>
        <v>БЕРКУТОВ Дмитрий</v>
      </c>
      <c r="Q53" s="134"/>
      <c r="R53" s="27"/>
      <c r="S53" s="46"/>
    </row>
    <row r="54" spans="1:19" ht="10.5" customHeight="1">
      <c r="A54" s="908">
        <v>25</v>
      </c>
      <c r="B54" s="10">
        <v>44</v>
      </c>
      <c r="C54" s="770" t="str">
        <f>IF(B54="","",VLOOKUP(B54,'Список уч-ов (алф)'!A:M,3,FALSE))</f>
        <v>САВУШКИН Николай</v>
      </c>
      <c r="D54" s="243" t="str">
        <f>IF(B54="","",VLOOKUP(B54,'Список уч-ов (алф)'!A:M,7,FALSE))</f>
        <v>Балаково</v>
      </c>
      <c r="E54" s="11"/>
      <c r="F54" s="12"/>
      <c r="G54" s="21">
        <f>IF(F54="","",VLOOKUP(F54,'Список уч-ов (алф)'!$A:$M,3,FALSE))</f>
      </c>
      <c r="H54" s="28"/>
      <c r="I54" s="29"/>
      <c r="J54" s="21">
        <f>IF(I54="","",VLOOKUP(I54,'Список уч-ов (алф)'!$A:$M,3,FALSE))</f>
      </c>
      <c r="K54" s="28"/>
      <c r="L54" s="29"/>
      <c r="M54" s="37">
        <f>IF(L54="","",VLOOKUP(L54,'Список уч-ов (алф)'!$A:$M,3,FALSE))</f>
      </c>
      <c r="N54" s="912"/>
      <c r="O54" s="17">
        <v>5</v>
      </c>
      <c r="P54" s="31" t="str">
        <f>IF(O54="","",VLOOKUP(O54,'Список уч-ов (алф)'!$A:$M,3,FALSE))</f>
        <v>БАГИЯН Степан</v>
      </c>
      <c r="Q54" s="28"/>
      <c r="R54" s="49">
        <f>IF(R37="","",IF(R37=O21,O53,IF(R37=O53,O21)))</f>
        <v>6</v>
      </c>
      <c r="S54" s="792" t="str">
        <f>IF(R54="","",VLOOKUP(R54,'Список уч-ов (алф)'!$A:$M,3,FALSE))</f>
        <v>БЕРКУТОВ Дмитрий</v>
      </c>
    </row>
    <row r="55" spans="1:19" ht="10.5" customHeight="1">
      <c r="A55" s="908"/>
      <c r="B55" s="16">
        <v>12</v>
      </c>
      <c r="C55" s="771" t="str">
        <f>IF(B55="","",VLOOKUP(B55,'Список уч-ов (алф)'!A:M,3,FALSE))</f>
        <v>ГИМАТОВ Радик</v>
      </c>
      <c r="D55" s="244" t="str">
        <f>IF(B55="","",VLOOKUP(B55,'Список уч-ов (алф)'!A:M,7,FALSE))</f>
        <v>Ульяновск</v>
      </c>
      <c r="E55" s="909">
        <v>13</v>
      </c>
      <c r="F55" s="17">
        <v>44</v>
      </c>
      <c r="G55" s="31" t="str">
        <f>IF(F55="","",VLOOKUP(F55,'Список уч-ов (алф)'!$A:$M,3,FALSE))</f>
        <v>САВУШКИН Николай</v>
      </c>
      <c r="H55" s="28"/>
      <c r="I55" s="29"/>
      <c r="J55" s="21">
        <f>IF(I55="","",VLOOKUP(I55,'Список уч-ов (алф)'!$A:$M,3,FALSE))</f>
      </c>
      <c r="K55" s="28"/>
      <c r="L55" s="29"/>
      <c r="M55" s="21">
        <f>IF(L55="","",VLOOKUP(L55,'Список уч-ов (алф)'!$A:$M,3,FALSE))</f>
      </c>
      <c r="N55" s="912"/>
      <c r="O55" s="27"/>
      <c r="P55" s="38" t="s">
        <v>639</v>
      </c>
      <c r="Q55" s="28"/>
      <c r="R55" s="50">
        <f>IF(R38="","",IF(R38=O22,O54,IF(R38=O54,O22)))</f>
        <v>5</v>
      </c>
      <c r="S55" s="793" t="str">
        <f>IF(R55="","",VLOOKUP(R55,'Список уч-ов (алф)'!$A:$M,3,FALSE))</f>
        <v>БАГИЯН Степан</v>
      </c>
    </row>
    <row r="56" spans="1:19" ht="10.5" customHeight="1">
      <c r="A56" s="911">
        <v>26</v>
      </c>
      <c r="B56" s="25">
        <v>0</v>
      </c>
      <c r="C56" s="33" t="str">
        <f>IF(B56="","",VLOOKUP(B56,'Список уч-ов (алф)'!A:M,3,FALSE))</f>
        <v>Х</v>
      </c>
      <c r="D56" s="245" t="str">
        <f>IF(B56="","",VLOOKUP(B56,'Список уч-ов (алф)'!A:M,7,FALSE))</f>
        <v> </v>
      </c>
      <c r="E56" s="910"/>
      <c r="F56" s="17">
        <v>12</v>
      </c>
      <c r="G56" s="26" t="str">
        <f>IF(F56="","",VLOOKUP(F56,'Список уч-ов (алф)'!$A:$M,3,FALSE))</f>
        <v>ГИМАТОВ Радик</v>
      </c>
      <c r="H56" s="32"/>
      <c r="I56" s="27"/>
      <c r="J56" s="21">
        <f>IF(I56="","",VLOOKUP(I56,'Список уч-ов (алф)'!$A:$M,3,FALSE))</f>
      </c>
      <c r="K56" s="28"/>
      <c r="L56" s="29"/>
      <c r="M56" s="21">
        <f>IF(L56="","",VLOOKUP(L56,'Список уч-ов (алф)'!$A:$M,3,FALSE))</f>
      </c>
      <c r="N56" s="912"/>
      <c r="O56" s="27"/>
      <c r="P56" s="22"/>
      <c r="Q56" s="28"/>
      <c r="R56" s="51"/>
      <c r="S56" s="46"/>
    </row>
    <row r="57" spans="1:19" ht="10.5" customHeight="1">
      <c r="A57" s="911"/>
      <c r="B57" s="30">
        <v>0</v>
      </c>
      <c r="C57" s="34" t="str">
        <f>IF(B57="","",VLOOKUP(B57,'Список уч-ов (алф)'!A:M,3,FALSE))</f>
        <v>Х</v>
      </c>
      <c r="D57" s="246" t="str">
        <f>IF(B57="","",VLOOKUP(B57,'Список уч-ов (алф)'!A:M,7,FALSE))</f>
        <v> </v>
      </c>
      <c r="E57" s="11"/>
      <c r="F57" s="12"/>
      <c r="G57" s="38">
        <f>IF(F57="","",VLOOKUP(F57,'Список уч-ов (алф)'!$A:$M,3,FALSE))</f>
      </c>
      <c r="H57" s="912">
        <v>23</v>
      </c>
      <c r="I57" s="17">
        <v>44</v>
      </c>
      <c r="J57" s="31" t="str">
        <f>IF(I57="","",VLOOKUP(I57,'Список уч-ов (алф)'!$A:$M,3,FALSE))</f>
        <v>САВУШКИН Николай</v>
      </c>
      <c r="K57" s="28"/>
      <c r="L57" s="29"/>
      <c r="M57" s="21">
        <f>IF(L57="","",VLOOKUP(L57,'Список уч-ов (алф)'!$A:$M,3,FALSE))</f>
      </c>
      <c r="N57" s="912"/>
      <c r="O57" s="27"/>
      <c r="P57" s="22"/>
      <c r="Q57" s="28"/>
      <c r="R57" s="51"/>
      <c r="S57" s="52"/>
    </row>
    <row r="58" spans="1:19" ht="10.5" customHeight="1">
      <c r="A58" s="908">
        <v>27</v>
      </c>
      <c r="B58" s="10">
        <v>33</v>
      </c>
      <c r="C58" s="770" t="str">
        <f>IF(B58="","",VLOOKUP(B58,'Список уч-ов (алф)'!A:M,3,FALSE))</f>
        <v>МАЛЮШКО Александр</v>
      </c>
      <c r="D58" s="243" t="str">
        <f>IF(B58="","",VLOOKUP(B58,'Список уч-ов (алф)'!A:M,7,FALSE))</f>
        <v>Ижевск</v>
      </c>
      <c r="E58" s="40"/>
      <c r="F58" s="41"/>
      <c r="G58" s="21">
        <f>IF(F58="","",VLOOKUP(F58,'Список уч-ов (алф)'!$A:$M,3,FALSE))</f>
      </c>
      <c r="H58" s="912"/>
      <c r="I58" s="17">
        <v>12</v>
      </c>
      <c r="J58" s="26" t="str">
        <f>IF(I58="","",VLOOKUP(I58,'Список уч-ов (алф)'!$A:$M,3,FALSE))</f>
        <v>ГИМАТОВ Радик</v>
      </c>
      <c r="K58" s="32"/>
      <c r="L58" s="27"/>
      <c r="M58" s="21">
        <f>IF(L58="","",VLOOKUP(L58,'Список уч-ов (алф)'!$A:$M,3,FALSE))</f>
      </c>
      <c r="N58" s="912"/>
      <c r="O58" s="27"/>
      <c r="P58" s="22"/>
      <c r="Q58" s="45"/>
      <c r="R58" s="29"/>
      <c r="S58" s="44"/>
    </row>
    <row r="59" spans="1:19" ht="10.5" customHeight="1">
      <c r="A59" s="908"/>
      <c r="B59" s="16"/>
      <c r="C59" s="771" t="s">
        <v>800</v>
      </c>
      <c r="D59" s="244" t="s">
        <v>242</v>
      </c>
      <c r="E59" s="909">
        <v>14</v>
      </c>
      <c r="F59" s="17">
        <v>30</v>
      </c>
      <c r="G59" s="18" t="str">
        <f>IF(F59="","",VLOOKUP(F59,'Список уч-ов (алф)'!$A:$M,3,FALSE))</f>
        <v>ЛОРКИН Алексей</v>
      </c>
      <c r="H59" s="134"/>
      <c r="I59" s="27"/>
      <c r="J59" s="38" t="s">
        <v>640</v>
      </c>
      <c r="K59" s="912">
        <v>28</v>
      </c>
      <c r="L59" s="27"/>
      <c r="M59" s="21">
        <f>IF(L59="","",VLOOKUP(L59,'Список уч-ов (алф)'!$A:$M,3,FALSE))</f>
      </c>
      <c r="N59" s="912"/>
      <c r="O59" s="27"/>
      <c r="P59" s="22"/>
      <c r="Q59" s="55"/>
      <c r="R59" s="51"/>
      <c r="S59" s="916"/>
    </row>
    <row r="60" spans="1:19" ht="10.5" customHeight="1">
      <c r="A60" s="911">
        <v>28</v>
      </c>
      <c r="B60" s="25">
        <v>30</v>
      </c>
      <c r="C60" s="33" t="str">
        <f>IF(B60="","",VLOOKUP(B60,'Список уч-ов (алф)'!A:M,3,FALSE))</f>
        <v>ЛОРКИН Алексей</v>
      </c>
      <c r="D60" s="245" t="str">
        <f>IF(B60="","",VLOOKUP(B60,'Список уч-ов (алф)'!A:M,7,FALSE))</f>
        <v>Самара</v>
      </c>
      <c r="E60" s="910"/>
      <c r="F60" s="17">
        <v>63</v>
      </c>
      <c r="G60" s="31" t="str">
        <f>IF(F60="","",VLOOKUP(F60,'Список уч-ов (алф)'!$A:$M,3,FALSE))</f>
        <v>СУРИКОВ Игорь</v>
      </c>
      <c r="H60" s="28"/>
      <c r="I60" s="29"/>
      <c r="J60" s="21">
        <f>IF(I60="","",VLOOKUP(I60,'Список уч-ов (алф)'!$A:$M,3,FALSE))</f>
      </c>
      <c r="K60" s="912"/>
      <c r="L60" s="27"/>
      <c r="M60" s="21">
        <f>IF(L60="","",VLOOKUP(L60,'Список уч-ов (алф)'!$A:$M,3,FALSE))</f>
      </c>
      <c r="N60" s="912"/>
      <c r="O60" s="27"/>
      <c r="P60" s="22"/>
      <c r="Q60" s="55"/>
      <c r="R60" s="51"/>
      <c r="S60" s="916"/>
    </row>
    <row r="61" spans="1:19" ht="10.5" customHeight="1">
      <c r="A61" s="911"/>
      <c r="B61" s="30">
        <v>63</v>
      </c>
      <c r="C61" s="34" t="str">
        <f>IF(B61="","",VLOOKUP(B61,'Список уч-ов (алф)'!A:M,3,FALSE))</f>
        <v>СУРИКОВ Игорь</v>
      </c>
      <c r="D61" s="246" t="str">
        <f>IF(B61="","",VLOOKUP(B61,'Список уч-ов (алф)'!A:M,7,FALSE))</f>
        <v>Павловский-Посад</v>
      </c>
      <c r="E61" s="11"/>
      <c r="F61" s="12"/>
      <c r="G61" s="38" t="s">
        <v>639</v>
      </c>
      <c r="H61" s="28"/>
      <c r="I61" s="29"/>
      <c r="J61" s="35">
        <f>IF(I61="","",VLOOKUP(I61,'Список уч-ов (алф)'!$A:$M,3,FALSE))</f>
      </c>
      <c r="K61" s="912"/>
      <c r="L61" s="39">
        <v>6</v>
      </c>
      <c r="M61" s="18" t="str">
        <f>IF(L61="","",VLOOKUP(L61,'Список уч-ов (алф)'!$A:$M,3,FALSE))</f>
        <v>БЕРКУТОВ Дмитрий</v>
      </c>
      <c r="N61" s="134"/>
      <c r="O61" s="27"/>
      <c r="P61" s="22"/>
      <c r="Q61" s="55"/>
      <c r="R61" s="51"/>
      <c r="S61" s="107"/>
    </row>
    <row r="62" spans="1:19" ht="10.5" customHeight="1">
      <c r="A62" s="908">
        <v>29</v>
      </c>
      <c r="B62" s="10"/>
      <c r="C62" s="770" t="s">
        <v>667</v>
      </c>
      <c r="D62" s="243" t="s">
        <v>675</v>
      </c>
      <c r="E62" s="11"/>
      <c r="F62" s="12"/>
      <c r="G62" s="21">
        <f>IF(F62="","",VLOOKUP(F62,'Список уч-ов (алф)'!$A:$M,3,FALSE))</f>
      </c>
      <c r="H62" s="28"/>
      <c r="I62" s="29"/>
      <c r="J62" s="37">
        <f>IF(I62="","",VLOOKUP(I62,'Список уч-ов (алф)'!$A:$M,3,FALSE))</f>
      </c>
      <c r="K62" s="912"/>
      <c r="L62" s="17">
        <v>5</v>
      </c>
      <c r="M62" s="31" t="str">
        <f>IF(L62="","",VLOOKUP(L62,'Список уч-ов (алф)'!$A:$M,3,FALSE))</f>
        <v>БАГИЯН Степан</v>
      </c>
      <c r="N62" s="28"/>
      <c r="O62" s="29"/>
      <c r="P62" s="22"/>
      <c r="Q62" s="55"/>
      <c r="R62" s="106"/>
      <c r="S62" s="57"/>
    </row>
    <row r="63" spans="1:19" ht="10.5" customHeight="1">
      <c r="A63" s="908"/>
      <c r="B63" s="16">
        <v>41</v>
      </c>
      <c r="C63" s="771" t="str">
        <f>IF(B63="","",VLOOKUP(B63,'Список уч-ов (алф)'!A:M,3,FALSE))</f>
        <v>ПУЧИНИН Андрей</v>
      </c>
      <c r="D63" s="244" t="str">
        <f>IF(B63="","",VLOOKUP(B63,'Список уч-ов (алф)'!A:M,7,FALSE))</f>
        <v>Сергиев-Посад</v>
      </c>
      <c r="E63" s="909">
        <v>15</v>
      </c>
      <c r="F63" s="17"/>
      <c r="G63" s="31" t="s">
        <v>667</v>
      </c>
      <c r="H63" s="28"/>
      <c r="I63" s="29"/>
      <c r="J63" s="21">
        <f>IF(I63="","",VLOOKUP(I63,'Список уч-ов (алф)'!$A:$M,3,FALSE))</f>
      </c>
      <c r="K63" s="912"/>
      <c r="L63" s="27"/>
      <c r="M63" s="38" t="s">
        <v>638</v>
      </c>
      <c r="N63" s="28"/>
      <c r="O63" s="29"/>
      <c r="P63" s="53"/>
      <c r="Q63" s="54"/>
      <c r="S63" s="913" t="s">
        <v>48</v>
      </c>
    </row>
    <row r="64" spans="1:19" ht="10.5" customHeight="1">
      <c r="A64" s="911">
        <v>30</v>
      </c>
      <c r="B64" s="25">
        <v>32</v>
      </c>
      <c r="C64" s="33" t="str">
        <f>IF(B64="","",VLOOKUP(B64,'Список уч-ов (алф)'!A:M,3,FALSE))</f>
        <v>ЛЯДОВ Павел</v>
      </c>
      <c r="D64" s="245" t="str">
        <f>IF(B64="","",VLOOKUP(B64,'Список уч-ов (алф)'!A:M,7,FALSE))</f>
        <v>Санкт-Петербург</v>
      </c>
      <c r="E64" s="910"/>
      <c r="F64" s="17">
        <v>41</v>
      </c>
      <c r="G64" s="26" t="str">
        <f>IF(F64="","",VLOOKUP(F64,'Список уч-ов (алф)'!A:Q,3,FALSE))</f>
        <v>ПУЧИНИН Андрей</v>
      </c>
      <c r="H64" s="32"/>
      <c r="I64" s="27"/>
      <c r="J64" s="21">
        <f>IF(I64="","",VLOOKUP(I64,'Список уч-ов (алф)'!$A:$M,3,FALSE))</f>
      </c>
      <c r="K64" s="912"/>
      <c r="L64" s="27"/>
      <c r="M64" s="21"/>
      <c r="N64" s="55"/>
      <c r="O64" s="56"/>
      <c r="P64" s="57"/>
      <c r="Q64" s="58"/>
      <c r="R64" s="54"/>
      <c r="S64" s="913"/>
    </row>
    <row r="65" spans="1:19" ht="10.5" customHeight="1">
      <c r="A65" s="911"/>
      <c r="B65" s="30">
        <v>4</v>
      </c>
      <c r="C65" s="34" t="str">
        <f>IF(B65="","",VLOOKUP(B65,'Список уч-ов (алф)'!A:M,3,FALSE))</f>
        <v>АНТИПИН Александр</v>
      </c>
      <c r="D65" s="246" t="str">
        <f>IF(B65="","",VLOOKUP(B65,'Список уч-ов (алф)'!A:M,7,FALSE))</f>
        <v>Городец</v>
      </c>
      <c r="E65" s="11"/>
      <c r="F65" s="12"/>
      <c r="G65" s="38" t="s">
        <v>639</v>
      </c>
      <c r="H65" s="912">
        <v>24</v>
      </c>
      <c r="I65" s="39">
        <v>6</v>
      </c>
      <c r="J65" s="18" t="str">
        <f>IF(I65="","",VLOOKUP(I65,'Список уч-ов (алф)'!$A:$M,3,FALSE))</f>
        <v>БЕРКУТОВ Дмитрий</v>
      </c>
      <c r="K65" s="134"/>
      <c r="L65" s="27"/>
      <c r="M65" s="21"/>
      <c r="N65" s="914"/>
      <c r="O65" s="49"/>
      <c r="P65" s="52"/>
      <c r="Q65" s="791"/>
      <c r="R65" s="40"/>
      <c r="S65" s="46"/>
    </row>
    <row r="66" spans="1:19" ht="10.5" customHeight="1">
      <c r="A66" s="908">
        <v>31</v>
      </c>
      <c r="B66" s="10">
        <v>0</v>
      </c>
      <c r="C66" s="770" t="str">
        <f>IF(B66="","",VLOOKUP(B66,'Список уч-ов (алф)'!A:M,3,FALSE))</f>
        <v>Х</v>
      </c>
      <c r="D66" s="243" t="str">
        <f>IF(B66="","",VLOOKUP(B66,'Список уч-ов (алф)'!A:M,7,FALSE))</f>
        <v> </v>
      </c>
      <c r="E66" s="40"/>
      <c r="F66" s="41"/>
      <c r="G66" s="21">
        <f>IF(F66="","",VLOOKUP(F66,'Список уч-ов (алф)'!$A:$M,3,FALSE))</f>
      </c>
      <c r="H66" s="912"/>
      <c r="I66" s="17">
        <v>5</v>
      </c>
      <c r="J66" s="31" t="str">
        <f>IF(I66="","",VLOOKUP(I66,'Список уч-ов (алф)'!$A:$M,3,FALSE))</f>
        <v>БАГИЯН Степан</v>
      </c>
      <c r="K66" s="28"/>
      <c r="L66" s="29"/>
      <c r="M66" s="21"/>
      <c r="N66" s="914"/>
      <c r="O66" s="50"/>
      <c r="P66" s="52"/>
      <c r="Q66" s="791"/>
      <c r="R66" s="17">
        <v>39</v>
      </c>
      <c r="S66" s="792" t="str">
        <f>IF(R66="","",VLOOKUP(R66,'Список уч-ов (алф)'!$A:$M,3,FALSE))</f>
        <v>ПЕРВУШИН Олег</v>
      </c>
    </row>
    <row r="67" spans="1:19" ht="10.5" customHeight="1">
      <c r="A67" s="908"/>
      <c r="B67" s="16">
        <v>0</v>
      </c>
      <c r="C67" s="771" t="str">
        <f>IF(B67="","",VLOOKUP(B67,'Список уч-ов (алф)'!A:M,3,FALSE))</f>
        <v>Х</v>
      </c>
      <c r="D67" s="244" t="str">
        <f>IF(B67="","",VLOOKUP(B67,'Список уч-ов (алф)'!A:M,7,FALSE))</f>
        <v> </v>
      </c>
      <c r="E67" s="909">
        <v>16</v>
      </c>
      <c r="F67" s="39">
        <v>6</v>
      </c>
      <c r="G67" s="18" t="str">
        <f>IF(F67="","",VLOOKUP(F67,'Список уч-ов (алф)'!$A:$M,3,FALSE))</f>
        <v>БЕРКУТОВ Дмитрий</v>
      </c>
      <c r="H67" s="134"/>
      <c r="I67" s="27"/>
      <c r="J67" s="38" t="s">
        <v>638</v>
      </c>
      <c r="K67" s="28"/>
      <c r="L67" s="29"/>
      <c r="M67" s="21"/>
      <c r="N67" s="911"/>
      <c r="O67" s="49"/>
      <c r="P67" s="63"/>
      <c r="Q67" s="64"/>
      <c r="R67" s="17">
        <v>3</v>
      </c>
      <c r="S67" s="793" t="str">
        <f>IF(R67="","",VLOOKUP(R67,'Список уч-ов (алф)'!$A:$M,3,FALSE))</f>
        <v>АБРАМОВ Евгений</v>
      </c>
    </row>
    <row r="68" spans="1:19" ht="10.5" customHeight="1">
      <c r="A68" s="911">
        <v>32</v>
      </c>
      <c r="B68" s="25">
        <v>6</v>
      </c>
      <c r="C68" s="33" t="str">
        <f>IF(B68="","",VLOOKUP(B68,'Список уч-ов (алф)'!A:M,3,FALSE))</f>
        <v>БЕРКУТОВ Дмитрий</v>
      </c>
      <c r="D68" s="245" t="str">
        <f>IF(B68="","",VLOOKUP(B68,'Список уч-ов (алф)'!A:M,7,FALSE))</f>
        <v>Ижевск</v>
      </c>
      <c r="E68" s="910"/>
      <c r="F68" s="17">
        <v>5</v>
      </c>
      <c r="G68" s="31" t="str">
        <f>IF(F68="","",VLOOKUP(F68,'Список уч-ов (алф)'!$A:$M,3,FALSE))</f>
        <v>БАГИЯН Степан</v>
      </c>
      <c r="H68" s="28"/>
      <c r="I68" s="29"/>
      <c r="J68" s="21"/>
      <c r="K68" s="28"/>
      <c r="L68" s="29"/>
      <c r="M68" s="21"/>
      <c r="N68" s="911"/>
      <c r="O68" s="50"/>
      <c r="P68" s="63"/>
      <c r="Q68" s="64"/>
      <c r="R68" s="65"/>
      <c r="S68" s="38">
        <f>IF(R68="","",VLOOKUP(R68,'Список уч-ов (алф)'!$A:$M,3,FALSE))</f>
      </c>
    </row>
    <row r="69" spans="1:19" ht="10.5" customHeight="1">
      <c r="A69" s="911"/>
      <c r="B69" s="59">
        <v>5</v>
      </c>
      <c r="C69" s="34" t="str">
        <f>IF(B69="","",VLOOKUP(B69,'Список уч-ов (алф)'!A:M,3,FALSE))</f>
        <v>БАГИЯН Степан</v>
      </c>
      <c r="D69" s="246" t="str">
        <f>IF(B69="","",VLOOKUP(B69,'Список уч-ов (алф)'!A:M,7,FALSE))</f>
        <v>Зеленогорск</v>
      </c>
      <c r="E69" s="60"/>
      <c r="F69" s="61"/>
      <c r="G69" s="21"/>
      <c r="H69" s="62"/>
      <c r="I69" s="29"/>
      <c r="J69" s="21"/>
      <c r="K69" s="62"/>
      <c r="L69" s="29"/>
      <c r="M69" s="21"/>
      <c r="N69" s="45"/>
      <c r="O69" s="43"/>
      <c r="P69" s="21"/>
      <c r="Q69" s="45"/>
      <c r="R69" s="106">
        <v>23</v>
      </c>
      <c r="S69" s="799" t="str">
        <f>IF(R69="","",VLOOKUP(R69,'Список уч-ов (алф)'!$A:$M,3,FALSE))</f>
        <v>КИРИЛЛОВ Денис</v>
      </c>
    </row>
    <row r="70" spans="1:19" ht="10.5" customHeight="1">
      <c r="A70" s="24"/>
      <c r="B70" s="56"/>
      <c r="C70" s="63"/>
      <c r="D70" s="64"/>
      <c r="E70" s="65"/>
      <c r="F70" s="61"/>
      <c r="G70" s="21"/>
      <c r="H70" s="62"/>
      <c r="I70" s="29"/>
      <c r="J70" s="21"/>
      <c r="K70" s="62"/>
      <c r="L70" s="29"/>
      <c r="M70" s="21"/>
      <c r="N70" s="45"/>
      <c r="O70" s="43"/>
      <c r="P70" s="21"/>
      <c r="Q70" s="45"/>
      <c r="R70" s="43">
        <v>26</v>
      </c>
      <c r="S70" s="800" t="str">
        <f>IF(R70="","",VLOOKUP(R70,'Список уч-ов (алф)'!$A:$M,3,FALSE))</f>
        <v>КОРОБОВ Павел</v>
      </c>
    </row>
    <row r="71" ht="12.75">
      <c r="R71" s="43"/>
    </row>
    <row r="72" spans="3:19" ht="12.75">
      <c r="C72" s="772" t="s">
        <v>780</v>
      </c>
      <c r="E72" s="773"/>
      <c r="F72" s="774"/>
      <c r="G72" s="775"/>
      <c r="H72" s="776"/>
      <c r="I72" s="777"/>
      <c r="J72" s="775"/>
      <c r="K72" s="776"/>
      <c r="L72" s="777"/>
      <c r="M72" s="775"/>
      <c r="N72" s="776"/>
      <c r="O72" s="777"/>
      <c r="P72" s="775" t="s">
        <v>730</v>
      </c>
      <c r="Q72" s="776"/>
      <c r="R72" s="777"/>
      <c r="S72" s="778"/>
    </row>
    <row r="73" spans="5:19" ht="12.75">
      <c r="E73" s="773"/>
      <c r="F73" s="774"/>
      <c r="G73" s="775"/>
      <c r="H73" s="776"/>
      <c r="I73" s="777"/>
      <c r="J73" s="775"/>
      <c r="K73" s="776"/>
      <c r="L73" s="777"/>
      <c r="M73" s="775"/>
      <c r="N73" s="776"/>
      <c r="O73" s="777"/>
      <c r="P73" s="775"/>
      <c r="Q73" s="776"/>
      <c r="R73" s="777"/>
      <c r="S73" s="778"/>
    </row>
    <row r="74" spans="5:19" ht="12.75">
      <c r="E74" s="773"/>
      <c r="F74" s="774"/>
      <c r="G74" s="775"/>
      <c r="H74" s="776"/>
      <c r="I74" s="777"/>
      <c r="J74" s="775"/>
      <c r="K74" s="776"/>
      <c r="L74" s="777"/>
      <c r="M74" s="775"/>
      <c r="N74" s="776"/>
      <c r="O74" s="777"/>
      <c r="P74" s="775"/>
      <c r="Q74" s="776"/>
      <c r="R74" s="777"/>
      <c r="S74" s="778"/>
    </row>
    <row r="75" spans="3:19" ht="12.75">
      <c r="C75" s="772" t="s">
        <v>781</v>
      </c>
      <c r="E75" s="773"/>
      <c r="F75" s="774"/>
      <c r="G75" s="775"/>
      <c r="H75" s="776"/>
      <c r="I75" s="777"/>
      <c r="J75" s="775"/>
      <c r="K75" s="776"/>
      <c r="L75" s="777"/>
      <c r="M75" s="775"/>
      <c r="N75" s="776"/>
      <c r="O75" s="777"/>
      <c r="P75" s="775" t="s">
        <v>801</v>
      </c>
      <c r="Q75" s="776"/>
      <c r="R75" s="777"/>
      <c r="S75" s="778"/>
    </row>
  </sheetData>
  <sheetProtection/>
  <mergeCells count="73">
    <mergeCell ref="A4:S4"/>
    <mergeCell ref="N67:N68"/>
    <mergeCell ref="A68:A69"/>
    <mergeCell ref="S59:S60"/>
    <mergeCell ref="A60:A61"/>
    <mergeCell ref="A62:A63"/>
    <mergeCell ref="E63:E64"/>
    <mergeCell ref="S63:S64"/>
    <mergeCell ref="A64:A65"/>
    <mergeCell ref="H65:H66"/>
    <mergeCell ref="N65:N66"/>
    <mergeCell ref="A66:A67"/>
    <mergeCell ref="E67:E68"/>
    <mergeCell ref="S50:S51"/>
    <mergeCell ref="E51:E52"/>
    <mergeCell ref="A52:A53"/>
    <mergeCell ref="A54:A55"/>
    <mergeCell ref="E55:E56"/>
    <mergeCell ref="A56:A57"/>
    <mergeCell ref="H57:H58"/>
    <mergeCell ref="A38:A39"/>
    <mergeCell ref="E39:E40"/>
    <mergeCell ref="A40:A41"/>
    <mergeCell ref="H41:H42"/>
    <mergeCell ref="A42:A43"/>
    <mergeCell ref="E43:E44"/>
    <mergeCell ref="A44:A45"/>
    <mergeCell ref="N47:N60"/>
    <mergeCell ref="A48:A49"/>
    <mergeCell ref="H49:H50"/>
    <mergeCell ref="A50:A51"/>
    <mergeCell ref="A58:A59"/>
    <mergeCell ref="E59:E60"/>
    <mergeCell ref="K59:K64"/>
    <mergeCell ref="K43:K48"/>
    <mergeCell ref="A46:A47"/>
    <mergeCell ref="E47:E48"/>
    <mergeCell ref="A32:A33"/>
    <mergeCell ref="H33:H34"/>
    <mergeCell ref="S33:S34"/>
    <mergeCell ref="A34:A35"/>
    <mergeCell ref="E35:E36"/>
    <mergeCell ref="A36:A37"/>
    <mergeCell ref="E23:E24"/>
    <mergeCell ref="Q23:Q52"/>
    <mergeCell ref="A24:A25"/>
    <mergeCell ref="H25:H26"/>
    <mergeCell ref="A26:A27"/>
    <mergeCell ref="E27:E28"/>
    <mergeCell ref="K27:K32"/>
    <mergeCell ref="A28:A29"/>
    <mergeCell ref="A30:A31"/>
    <mergeCell ref="E31:E32"/>
    <mergeCell ref="A12:A13"/>
    <mergeCell ref="A14:A15"/>
    <mergeCell ref="E15:E16"/>
    <mergeCell ref="N15:N28"/>
    <mergeCell ref="A16:A17"/>
    <mergeCell ref="H17:H18"/>
    <mergeCell ref="A18:A19"/>
    <mergeCell ref="E19:E20"/>
    <mergeCell ref="A20:A21"/>
    <mergeCell ref="A22:A23"/>
    <mergeCell ref="A1:S1"/>
    <mergeCell ref="A2:S2"/>
    <mergeCell ref="A3:S3"/>
    <mergeCell ref="A6:A7"/>
    <mergeCell ref="E7:E8"/>
    <mergeCell ref="A8:A9"/>
    <mergeCell ref="H9:H10"/>
    <mergeCell ref="A10:A11"/>
    <mergeCell ref="E11:E12"/>
    <mergeCell ref="K11:K16"/>
  </mergeCells>
  <printOptions horizontalCentered="1"/>
  <pageMargins left="0.1968503937007874" right="0.1968503937007874" top="0.1968503937007874" bottom="0" header="0.11811023622047245" footer="0.31496062992125984"/>
  <pageSetup fitToHeight="1" fitToWidth="1"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S141"/>
  <sheetViews>
    <sheetView zoomScale="110" zoomScaleNormal="110" zoomScalePageLayoutView="0" workbookViewId="0" topLeftCell="A1">
      <selection activeCell="S80" sqref="S80"/>
    </sheetView>
  </sheetViews>
  <sheetFormatPr defaultColWidth="9.33203125" defaultRowHeight="12.75" outlineLevelCol="1"/>
  <cols>
    <col min="1" max="1" width="4.33203125" style="674" customWidth="1"/>
    <col min="2" max="2" width="3.5" style="673" hidden="1" customWidth="1" outlineLevel="1"/>
    <col min="3" max="3" width="14.83203125" style="675" customWidth="1" collapsed="1"/>
    <col min="4" max="4" width="5.5" style="676" customWidth="1"/>
    <col min="5" max="5" width="3.16015625" style="677" customWidth="1"/>
    <col min="6" max="6" width="3.5" style="620" hidden="1" customWidth="1" outlineLevel="1"/>
    <col min="7" max="7" width="13.66015625" style="678" customWidth="1" collapsed="1"/>
    <col min="8" max="8" width="2.83203125" style="589" customWidth="1"/>
    <col min="9" max="9" width="3.5" style="673" hidden="1" customWidth="1" outlineLevel="1"/>
    <col min="10" max="10" width="13.66015625" style="679" customWidth="1" collapsed="1"/>
    <col min="11" max="11" width="3" style="589" customWidth="1"/>
    <col min="12" max="12" width="3.5" style="673" hidden="1" customWidth="1" outlineLevel="1"/>
    <col min="13" max="13" width="13.66015625" style="678" customWidth="1" collapsed="1"/>
    <col min="14" max="14" width="3.83203125" style="589" customWidth="1"/>
    <col min="15" max="15" width="3.5" style="673" hidden="1" customWidth="1" outlineLevel="1"/>
    <col min="16" max="16" width="14.33203125" style="678" customWidth="1" collapsed="1"/>
    <col min="17" max="17" width="2.83203125" style="589" customWidth="1"/>
    <col min="18" max="18" width="3.5" style="673" hidden="1" customWidth="1" outlineLevel="1"/>
    <col min="19" max="19" width="20" style="589" customWidth="1" collapsed="1"/>
    <col min="20" max="16384" width="9.33203125" style="589" customWidth="1"/>
  </cols>
  <sheetData>
    <row r="1" spans="1:19" ht="17.25" customHeight="1">
      <c r="A1" s="917" t="str">
        <f>'Список уч-ов'!A1:H1</f>
        <v>ЧЕМПИОНАТ РОССИИ ПО НАСТОЛЬНОМУ ТЕННИСУ СРЕДИ ВЕТЕРАНОВ</v>
      </c>
      <c r="B1" s="917"/>
      <c r="C1" s="917"/>
      <c r="D1" s="917"/>
      <c r="E1" s="917"/>
      <c r="F1" s="917"/>
      <c r="G1" s="917"/>
      <c r="H1" s="917"/>
      <c r="I1" s="917"/>
      <c r="J1" s="917"/>
      <c r="K1" s="917"/>
      <c r="L1" s="917"/>
      <c r="M1" s="917"/>
      <c r="N1" s="917"/>
      <c r="O1" s="917"/>
      <c r="P1" s="917"/>
      <c r="Q1" s="917"/>
      <c r="R1" s="917"/>
      <c r="S1" s="917"/>
    </row>
    <row r="2" spans="1:19" ht="17.25" customHeight="1" thickBot="1">
      <c r="A2" s="918" t="str">
        <f>'Список уч-ов'!A2:H2</f>
        <v>23-26 февраля 2017 года, г. Йошкар-Ола</v>
      </c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</row>
    <row r="3" spans="1:19" s="9" customFormat="1" ht="19.5" customHeight="1">
      <c r="A3" s="907" t="str">
        <f>'Список уч-ов'!B4</f>
        <v>ВОЗРАСТНАЯ КАТЕГОРИЯ: МУЖЧИНЫ 40-49 лет</v>
      </c>
      <c r="B3" s="907"/>
      <c r="C3" s="907"/>
      <c r="D3" s="907"/>
      <c r="E3" s="907"/>
      <c r="F3" s="907"/>
      <c r="G3" s="907"/>
      <c r="H3" s="907"/>
      <c r="I3" s="907"/>
      <c r="J3" s="907"/>
      <c r="K3" s="907"/>
      <c r="L3" s="907"/>
      <c r="M3" s="907"/>
      <c r="N3" s="907"/>
      <c r="O3" s="907"/>
      <c r="P3" s="907"/>
      <c r="Q3" s="907"/>
      <c r="R3" s="907"/>
      <c r="S3" s="907"/>
    </row>
    <row r="4" spans="1:19" s="9" customFormat="1" ht="19.5" customHeight="1">
      <c r="A4" s="915" t="s">
        <v>154</v>
      </c>
      <c r="B4" s="915"/>
      <c r="C4" s="915"/>
      <c r="D4" s="915"/>
      <c r="E4" s="915"/>
      <c r="F4" s="915"/>
      <c r="G4" s="915"/>
      <c r="H4" s="915"/>
      <c r="I4" s="915"/>
      <c r="J4" s="915"/>
      <c r="K4" s="915"/>
      <c r="L4" s="915"/>
      <c r="M4" s="915"/>
      <c r="N4" s="915"/>
      <c r="O4" s="915"/>
      <c r="P4" s="915"/>
      <c r="Q4" s="915"/>
      <c r="R4" s="915"/>
      <c r="S4" s="915"/>
    </row>
    <row r="5" spans="1:19" s="9" customFormat="1" ht="19.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ht="10.5" customHeight="1">
      <c r="A6" s="919">
        <v>1</v>
      </c>
      <c r="B6" s="590">
        <v>1</v>
      </c>
      <c r="C6" s="722" t="str">
        <f>IF(B6="","",VLOOKUP(B6,'Список уч-ов'!$A:$L,11,FALSE))</f>
        <v>СОРБАЛО В.</v>
      </c>
      <c r="D6" s="591" t="str">
        <f>IF(B6="","",VLOOKUP(B6,'Список уч-ов'!$A:$L,7,FALSE))</f>
        <v>Евпатория</v>
      </c>
      <c r="E6" s="592"/>
      <c r="F6" s="593"/>
      <c r="G6" s="594"/>
      <c r="H6" s="595"/>
      <c r="I6" s="596"/>
      <c r="J6" s="920"/>
      <c r="K6" s="921"/>
      <c r="L6" s="921"/>
      <c r="M6" s="921"/>
      <c r="N6" s="595"/>
      <c r="O6" s="595"/>
      <c r="P6" s="595"/>
      <c r="Q6" s="595"/>
      <c r="R6" s="595"/>
      <c r="S6" s="597" t="s">
        <v>156</v>
      </c>
    </row>
    <row r="7" spans="1:18" ht="10.5" customHeight="1">
      <c r="A7" s="919"/>
      <c r="B7" s="598">
        <v>2</v>
      </c>
      <c r="C7" s="723" t="str">
        <f>IF(B7="","",VLOOKUP(B7,'Список уч-ов'!$A:$L,11,FALSE))</f>
        <v>ШЕВЦОВ А.</v>
      </c>
      <c r="D7" s="599" t="str">
        <f>IF(B7="","",VLOOKUP(B7,'Список уч-ов'!$A:$L,7,FALSE))</f>
        <v>Геленджик</v>
      </c>
      <c r="E7" s="922">
        <v>1</v>
      </c>
      <c r="F7" s="600">
        <v>1</v>
      </c>
      <c r="G7" s="601" t="str">
        <f>IF(F7="","",VLOOKUP(F7,'Список уч-ов'!$A:$L,11,FALSE))</f>
        <v>СОРБАЛО В.</v>
      </c>
      <c r="H7" s="595"/>
      <c r="I7" s="596"/>
      <c r="J7" s="602"/>
      <c r="K7" s="595"/>
      <c r="L7" s="596"/>
      <c r="M7" s="594"/>
      <c r="N7" s="595"/>
      <c r="O7" s="596"/>
      <c r="P7" s="603"/>
      <c r="Q7" s="595"/>
      <c r="R7" s="596"/>
    </row>
    <row r="8" spans="1:19" ht="10.5" customHeight="1">
      <c r="A8" s="924">
        <v>2</v>
      </c>
      <c r="B8" s="605">
        <v>0</v>
      </c>
      <c r="C8" s="724" t="str">
        <f>IF(B8="","",VLOOKUP(B8,'Список уч-ов'!$A:$L,11,FALSE))</f>
        <v>Х</v>
      </c>
      <c r="D8" s="606" t="str">
        <f>IF(B8="","",VLOOKUP(B8,'Список уч-ов'!$A:$L,7,FALSE))</f>
        <v> </v>
      </c>
      <c r="E8" s="923"/>
      <c r="F8" s="600">
        <v>2</v>
      </c>
      <c r="G8" s="607" t="str">
        <f>IF(F8="","",VLOOKUP(F8,'Список уч-ов'!$A:$L,11,FALSE))</f>
        <v>ШЕВЦОВ А.</v>
      </c>
      <c r="H8" s="608"/>
      <c r="I8" s="609"/>
      <c r="J8" s="602"/>
      <c r="K8" s="610"/>
      <c r="L8" s="611"/>
      <c r="M8" s="594"/>
      <c r="N8" s="610"/>
      <c r="O8" s="611"/>
      <c r="P8" s="603"/>
      <c r="Q8" s="610"/>
      <c r="R8" s="611"/>
      <c r="S8" s="612"/>
    </row>
    <row r="9" spans="1:19" ht="10.5" customHeight="1">
      <c r="A9" s="924"/>
      <c r="B9" s="613">
        <v>0</v>
      </c>
      <c r="C9" s="725" t="str">
        <f>IF(B9="","",VLOOKUP(B9,'Список уч-ов'!$A:$L,11,FALSE))</f>
        <v>Х</v>
      </c>
      <c r="D9" s="614" t="str">
        <f>IF(B9="","",VLOOKUP(B9,'Список уч-ов'!$A:$L,7,FALSE))</f>
        <v> </v>
      </c>
      <c r="E9" s="592"/>
      <c r="F9" s="593"/>
      <c r="G9" s="594"/>
      <c r="H9" s="925">
        <v>33</v>
      </c>
      <c r="I9" s="600">
        <v>1</v>
      </c>
      <c r="J9" s="615" t="str">
        <f>IF(I9="","",VLOOKUP(I9,'Список уч-ов'!$A:$L,11,FALSE))</f>
        <v>СОРБАЛО В.</v>
      </c>
      <c r="K9" s="610"/>
      <c r="L9" s="611"/>
      <c r="M9" s="594"/>
      <c r="N9" s="610"/>
      <c r="O9" s="611"/>
      <c r="P9" s="603"/>
      <c r="Q9" s="610"/>
      <c r="R9" s="611"/>
      <c r="S9" s="612"/>
    </row>
    <row r="10" spans="1:19" ht="10.5" customHeight="1">
      <c r="A10" s="919">
        <v>3</v>
      </c>
      <c r="B10" s="590">
        <v>59</v>
      </c>
      <c r="C10" s="722" t="str">
        <f>IF(B10="","",VLOOKUP(B10,'Список уч-ов'!$A:$L,11,FALSE))</f>
        <v>МЕЛЬНИКОВ Ю.</v>
      </c>
      <c r="D10" s="591" t="str">
        <f>IF(B10="","",VLOOKUP(B10,'Список уч-ов'!$A:$L,7,FALSE))</f>
        <v>Самара</v>
      </c>
      <c r="E10" s="592"/>
      <c r="F10" s="593"/>
      <c r="G10" s="594"/>
      <c r="H10" s="925"/>
      <c r="I10" s="600">
        <v>2</v>
      </c>
      <c r="J10" s="616" t="str">
        <f>IF(I10="","",VLOOKUP(I10,'Список уч-ов'!$A:$L,11,FALSE))</f>
        <v>ШЕВЦОВ А.</v>
      </c>
      <c r="K10" s="608"/>
      <c r="L10" s="609"/>
      <c r="M10" s="594"/>
      <c r="N10" s="610"/>
      <c r="O10" s="611"/>
      <c r="P10" s="603"/>
      <c r="Q10" s="610"/>
      <c r="R10" s="611"/>
      <c r="S10" s="612"/>
    </row>
    <row r="11" spans="1:19" ht="10.5" customHeight="1">
      <c r="A11" s="919"/>
      <c r="B11" s="598">
        <v>95</v>
      </c>
      <c r="C11" s="723" t="str">
        <f>IF(B11="","",VLOOKUP(B11,'Список уч-ов'!$A:$L,11,FALSE))</f>
        <v>БУРМАТНОВ Д.</v>
      </c>
      <c r="D11" s="599" t="str">
        <f>IF(B11="","",VLOOKUP(B11,'Список уч-ов'!$A:$L,7,FALSE))</f>
        <v>Самара</v>
      </c>
      <c r="E11" s="922">
        <v>2</v>
      </c>
      <c r="F11" s="600">
        <v>59</v>
      </c>
      <c r="G11" s="617" t="str">
        <f>IF(F11="","",VLOOKUP(F11,'Список уч-ов'!$A:$L,11,FALSE))</f>
        <v>МЕЛЬНИКОВ Ю.</v>
      </c>
      <c r="H11" s="618"/>
      <c r="I11" s="609"/>
      <c r="J11" s="602" t="s">
        <v>638</v>
      </c>
      <c r="K11" s="619"/>
      <c r="L11" s="609"/>
      <c r="M11" s="594"/>
      <c r="N11" s="610"/>
      <c r="O11" s="611"/>
      <c r="P11" s="603"/>
      <c r="Q11" s="610"/>
      <c r="R11" s="611"/>
      <c r="S11" s="612"/>
    </row>
    <row r="12" spans="1:19" ht="10.5" customHeight="1">
      <c r="A12" s="924">
        <v>4</v>
      </c>
      <c r="B12" s="605">
        <v>82</v>
      </c>
      <c r="C12" s="724" t="str">
        <f>IF(B12="","",VLOOKUP(B12,'Список уч-ов'!$A:$L,11,FALSE))</f>
        <v>ШУМАРИН С.</v>
      </c>
      <c r="D12" s="606" t="str">
        <f>IF(B12="","",VLOOKUP(B12,'Список уч-ов'!$A:$L,7,FALSE))</f>
        <v>Фрязино</v>
      </c>
      <c r="E12" s="923"/>
      <c r="F12" s="600">
        <v>95</v>
      </c>
      <c r="G12" s="601" t="str">
        <f>IF(F12="","",VLOOKUP(F12,'Список уч-ов'!$A:$L,11,FALSE))</f>
        <v>БУРМАТНОВ Д.</v>
      </c>
      <c r="H12" s="610"/>
      <c r="I12" s="611"/>
      <c r="J12" s="602"/>
      <c r="K12" s="619"/>
      <c r="L12" s="609"/>
      <c r="M12" s="594"/>
      <c r="N12" s="610"/>
      <c r="O12" s="611"/>
      <c r="P12" s="603"/>
      <c r="Q12" s="610"/>
      <c r="R12" s="611"/>
      <c r="S12" s="612"/>
    </row>
    <row r="13" spans="1:19" ht="10.5" customHeight="1">
      <c r="A13" s="924"/>
      <c r="B13" s="613">
        <v>110</v>
      </c>
      <c r="C13" s="725" t="str">
        <f>IF(B13="","",VLOOKUP(B13,'Список уч-ов'!$A:$L,11,FALSE))</f>
        <v>САРМОЛАЕВ Х.</v>
      </c>
      <c r="D13" s="614" t="str">
        <f>IF(B13="","",VLOOKUP(B13,'Список уч-ов'!$A:$L,7,FALSE))</f>
        <v>Московская область</v>
      </c>
      <c r="E13" s="592"/>
      <c r="G13" s="593" t="s">
        <v>638</v>
      </c>
      <c r="H13" s="610"/>
      <c r="I13" s="611"/>
      <c r="J13" s="621"/>
      <c r="K13" s="925">
        <v>49</v>
      </c>
      <c r="L13" s="600">
        <v>1</v>
      </c>
      <c r="M13" s="615" t="str">
        <f>IF(L13="","",VLOOKUP(L13,'Список уч-ов'!$A:$L,11,FALSE))</f>
        <v>СОРБАЛО В.</v>
      </c>
      <c r="N13" s="610"/>
      <c r="O13" s="611"/>
      <c r="P13" s="603"/>
      <c r="Q13" s="610"/>
      <c r="R13" s="611"/>
      <c r="S13" s="610"/>
    </row>
    <row r="14" spans="1:19" ht="10.5" customHeight="1">
      <c r="A14" s="919">
        <v>5</v>
      </c>
      <c r="B14" s="590">
        <v>98</v>
      </c>
      <c r="C14" s="722" t="str">
        <f>IF(B14="","",VLOOKUP(B14,'Список уч-ов'!$A:$L,11,FALSE))</f>
        <v>ТАНКОВ И.</v>
      </c>
      <c r="D14" s="591" t="str">
        <f>IF(B14="","",VLOOKUP(B14,'Список уч-ов'!$A:$L,7,FALSE))</f>
        <v>Екатеринбург</v>
      </c>
      <c r="E14" s="592"/>
      <c r="F14" s="593"/>
      <c r="G14" s="594"/>
      <c r="H14" s="610"/>
      <c r="I14" s="611"/>
      <c r="J14" s="622"/>
      <c r="K14" s="925"/>
      <c r="L14" s="600">
        <v>2</v>
      </c>
      <c r="M14" s="616" t="str">
        <f>IF(L14="","",VLOOKUP(L14,'Список уч-ов'!$A:$L,11,FALSE))</f>
        <v>ШЕВЦОВ А.</v>
      </c>
      <c r="N14" s="608"/>
      <c r="O14" s="609"/>
      <c r="P14" s="603"/>
      <c r="Q14" s="610"/>
      <c r="R14" s="611"/>
      <c r="S14" s="612"/>
    </row>
    <row r="15" spans="1:19" ht="10.5" customHeight="1">
      <c r="A15" s="919"/>
      <c r="B15" s="598">
        <v>99</v>
      </c>
      <c r="C15" s="723" t="str">
        <f>IF(B15="","",VLOOKUP(B15,'Список уч-ов'!$A:$L,11,FALSE))</f>
        <v>ЮШКОВ А.</v>
      </c>
      <c r="D15" s="599" t="str">
        <f>IF(B15="","",VLOOKUP(B15,'Список уч-ов'!$A:$L,7,FALSE))</f>
        <v>Екатеринбург</v>
      </c>
      <c r="E15" s="922">
        <v>3</v>
      </c>
      <c r="F15" s="600">
        <v>98</v>
      </c>
      <c r="G15" s="617" t="str">
        <f>IF(F15="","",VLOOKUP(F15,'Список уч-ов'!$A:$L,11,FALSE))</f>
        <v>ТАНКОВ И.</v>
      </c>
      <c r="H15" s="610"/>
      <c r="I15" s="611"/>
      <c r="J15" s="602"/>
      <c r="K15" s="619"/>
      <c r="L15" s="609"/>
      <c r="M15" s="594" t="s">
        <v>638</v>
      </c>
      <c r="N15" s="619"/>
      <c r="O15" s="609"/>
      <c r="P15" s="603"/>
      <c r="Q15" s="610"/>
      <c r="R15" s="611"/>
      <c r="S15" s="612"/>
    </row>
    <row r="16" spans="1:19" ht="10.5" customHeight="1">
      <c r="A16" s="924">
        <v>6</v>
      </c>
      <c r="B16" s="605">
        <v>0</v>
      </c>
      <c r="C16" s="724" t="str">
        <f>IF(B16="","",VLOOKUP(B16,'Список уч-ов'!$A:$L,11,FALSE))</f>
        <v>Х</v>
      </c>
      <c r="D16" s="606" t="str">
        <f>IF(B16="","",VLOOKUP(B16,'Список уч-ов'!$A:$L,7,FALSE))</f>
        <v> </v>
      </c>
      <c r="E16" s="923"/>
      <c r="F16" s="600">
        <v>99</v>
      </c>
      <c r="G16" s="607" t="str">
        <f>IF(F16="","",VLOOKUP(F16,'Список уч-ов'!$A:$L,11,FALSE))</f>
        <v>ЮШКОВ А.</v>
      </c>
      <c r="H16" s="608"/>
      <c r="I16" s="609"/>
      <c r="J16" s="602"/>
      <c r="K16" s="619"/>
      <c r="L16" s="609"/>
      <c r="M16" s="594"/>
      <c r="N16" s="619"/>
      <c r="O16" s="609"/>
      <c r="P16" s="603"/>
      <c r="Q16" s="610"/>
      <c r="R16" s="611"/>
      <c r="S16" s="612"/>
    </row>
    <row r="17" spans="1:19" ht="10.5" customHeight="1">
      <c r="A17" s="924"/>
      <c r="B17" s="613">
        <v>0</v>
      </c>
      <c r="C17" s="725" t="str">
        <f>IF(B17="","",VLOOKUP(B17,'Список уч-ов'!$A:$L,11,FALSE))</f>
        <v>Х</v>
      </c>
      <c r="D17" s="614" t="str">
        <f>IF(B17="","",VLOOKUP(B17,'Список уч-ов'!$A:$L,7,FALSE))</f>
        <v> </v>
      </c>
      <c r="E17" s="592"/>
      <c r="F17" s="593"/>
      <c r="G17" s="594"/>
      <c r="H17" s="926">
        <v>34</v>
      </c>
      <c r="I17" s="623">
        <v>98</v>
      </c>
      <c r="J17" s="624" t="str">
        <f>IF(I17="","",VLOOKUP(I17,'Список уч-ов'!$A:$L,11,FALSE))</f>
        <v>ТАНКОВ И.</v>
      </c>
      <c r="K17" s="618"/>
      <c r="L17" s="609"/>
      <c r="M17" s="594"/>
      <c r="N17" s="619"/>
      <c r="O17" s="609"/>
      <c r="P17" s="603"/>
      <c r="Q17" s="610"/>
      <c r="R17" s="611"/>
      <c r="S17" s="612"/>
    </row>
    <row r="18" spans="1:19" ht="10.5" customHeight="1">
      <c r="A18" s="919">
        <v>7</v>
      </c>
      <c r="B18" s="590">
        <v>0</v>
      </c>
      <c r="C18" s="722" t="str">
        <f>IF(B18="","",VLOOKUP(B18,'Список уч-ов'!$A:$L,11,FALSE))</f>
        <v>Х</v>
      </c>
      <c r="D18" s="591" t="str">
        <f>IF(B18="","",VLOOKUP(B18,'Список уч-ов'!$A:$L,7,FALSE))</f>
        <v> </v>
      </c>
      <c r="E18" s="625"/>
      <c r="F18" s="626"/>
      <c r="G18" s="594"/>
      <c r="H18" s="926"/>
      <c r="I18" s="600">
        <v>99</v>
      </c>
      <c r="J18" s="615" t="str">
        <f>IF(I18="","",VLOOKUP(I18,'Список уч-ов'!$A:$L,11,FALSE))</f>
        <v>ЮШКОВ А.</v>
      </c>
      <c r="K18" s="610"/>
      <c r="L18" s="611"/>
      <c r="M18" s="594"/>
      <c r="N18" s="619"/>
      <c r="O18" s="609"/>
      <c r="P18" s="603"/>
      <c r="Q18" s="610"/>
      <c r="R18" s="611"/>
      <c r="S18" s="612"/>
    </row>
    <row r="19" spans="1:19" ht="10.5" customHeight="1">
      <c r="A19" s="919"/>
      <c r="B19" s="598">
        <v>0</v>
      </c>
      <c r="C19" s="723" t="str">
        <f>IF(B19="","",VLOOKUP(B19,'Список уч-ов'!$A:$L,11,FALSE))</f>
        <v>Х</v>
      </c>
      <c r="D19" s="599" t="str">
        <f>IF(B19="","",VLOOKUP(B19,'Список уч-ов'!$A:$L,7,FALSE))</f>
        <v> </v>
      </c>
      <c r="E19" s="922">
        <v>4</v>
      </c>
      <c r="F19" s="623">
        <v>36</v>
      </c>
      <c r="G19" s="617" t="str">
        <f>IF(F19="","",VLOOKUP(F19,'Список уч-ов'!$A:$L,11,FALSE))</f>
        <v>ВАНЕЕВ Д.</v>
      </c>
      <c r="H19" s="618"/>
      <c r="I19" s="609"/>
      <c r="J19" s="602" t="s">
        <v>638</v>
      </c>
      <c r="K19" s="610"/>
      <c r="L19" s="611"/>
      <c r="M19" s="594"/>
      <c r="N19" s="619"/>
      <c r="O19" s="609"/>
      <c r="P19" s="603"/>
      <c r="Q19" s="610"/>
      <c r="R19" s="611"/>
      <c r="S19" s="612"/>
    </row>
    <row r="20" spans="1:19" ht="10.5" customHeight="1">
      <c r="A20" s="924">
        <v>8</v>
      </c>
      <c r="B20" s="605">
        <v>36</v>
      </c>
      <c r="C20" s="724" t="str">
        <f>IF(B20="","",VLOOKUP(B20,'Список уч-ов'!$A:$L,11,FALSE))</f>
        <v>ВАНЕЕВ Д.</v>
      </c>
      <c r="D20" s="606" t="str">
        <f>IF(B20="","",VLOOKUP(B20,'Список уч-ов'!$A:$L,7,FALSE))</f>
        <v>Киров</v>
      </c>
      <c r="E20" s="923"/>
      <c r="F20" s="600">
        <v>48</v>
      </c>
      <c r="G20" s="601" t="str">
        <f>IF(F20="","",VLOOKUP(F20,'Список уч-ов'!$A:$L,11,FALSE))</f>
        <v>КЕППЕЛЬ Е.</v>
      </c>
      <c r="H20" s="610"/>
      <c r="I20" s="611"/>
      <c r="J20" s="602"/>
      <c r="K20" s="610"/>
      <c r="L20" s="611"/>
      <c r="M20" s="594"/>
      <c r="N20" s="619"/>
      <c r="O20" s="609"/>
      <c r="P20" s="603"/>
      <c r="Q20" s="610"/>
      <c r="R20" s="611"/>
      <c r="S20" s="612"/>
    </row>
    <row r="21" spans="1:19" ht="10.5" customHeight="1">
      <c r="A21" s="924"/>
      <c r="B21" s="613">
        <v>48</v>
      </c>
      <c r="C21" s="725" t="str">
        <f>IF(B21="","",VLOOKUP(B21,'Список уч-ов'!$A:$L,11,FALSE))</f>
        <v>КЕППЕЛЬ Е.</v>
      </c>
      <c r="D21" s="614" t="str">
        <f>IF(B21="","",VLOOKUP(B21,'Список уч-ов'!$A:$L,7,FALSE))</f>
        <v>Саратов</v>
      </c>
      <c r="E21" s="592"/>
      <c r="F21" s="593"/>
      <c r="G21" s="594"/>
      <c r="H21" s="610"/>
      <c r="I21" s="611"/>
      <c r="J21" s="602"/>
      <c r="K21" s="610"/>
      <c r="L21" s="611"/>
      <c r="M21" s="627"/>
      <c r="N21" s="925">
        <v>57</v>
      </c>
      <c r="O21" s="623">
        <v>9</v>
      </c>
      <c r="P21" s="624" t="str">
        <f>IF(O21="","",VLOOKUP(O21,'Список уч-ов'!$A:$L,11,FALSE))</f>
        <v>КИРИЛЛОВ Д.</v>
      </c>
      <c r="Q21" s="628"/>
      <c r="R21" s="609"/>
      <c r="S21" s="612"/>
    </row>
    <row r="22" spans="1:19" ht="10.5" customHeight="1">
      <c r="A22" s="919">
        <v>9</v>
      </c>
      <c r="B22" s="590">
        <v>9</v>
      </c>
      <c r="C22" s="722" t="str">
        <f>IF(B22="","",VLOOKUP(B22,'Список уч-ов'!$A:$L,11,FALSE))</f>
        <v>КИРИЛЛОВ Д.</v>
      </c>
      <c r="D22" s="591" t="str">
        <f>IF(B22="","",VLOOKUP(B22,'Список уч-ов'!$A:$L,7,FALSE))</f>
        <v>Пермь </v>
      </c>
      <c r="E22" s="592"/>
      <c r="F22" s="593"/>
      <c r="G22" s="594"/>
      <c r="H22" s="610"/>
      <c r="I22" s="611"/>
      <c r="J22" s="602"/>
      <c r="K22" s="610"/>
      <c r="L22" s="611"/>
      <c r="M22" s="629"/>
      <c r="N22" s="925"/>
      <c r="O22" s="600">
        <v>79</v>
      </c>
      <c r="P22" s="630" t="str">
        <f>IF(O22="","",VLOOKUP(O22,'Список уч-ов'!$A:$L,11,FALSE))</f>
        <v>ЧИСТЯКОВ А.</v>
      </c>
      <c r="Q22" s="608"/>
      <c r="R22" s="609"/>
      <c r="S22" s="612"/>
    </row>
    <row r="23" spans="1:19" ht="10.5" customHeight="1">
      <c r="A23" s="919"/>
      <c r="B23" s="598">
        <v>79</v>
      </c>
      <c r="C23" s="723" t="str">
        <f>IF(B23="","",VLOOKUP(B23,'Список уч-ов'!$A:$L,11,FALSE))</f>
        <v>ЧИСТЯКОВ А.</v>
      </c>
      <c r="D23" s="599" t="str">
        <f>IF(B23="","",VLOOKUP(B23,'Список уч-ов'!$A:$L,7,FALSE))</f>
        <v>Пермь </v>
      </c>
      <c r="E23" s="922">
        <v>5</v>
      </c>
      <c r="F23" s="600">
        <v>9</v>
      </c>
      <c r="G23" s="601" t="str">
        <f>IF(F23="","",VLOOKUP(F23,'Список уч-ов'!$A:$L,11,FALSE))</f>
        <v>КИРИЛЛОВ Д.</v>
      </c>
      <c r="H23" s="610"/>
      <c r="I23" s="611"/>
      <c r="J23" s="602"/>
      <c r="K23" s="610"/>
      <c r="L23" s="611"/>
      <c r="M23" s="594"/>
      <c r="N23" s="619"/>
      <c r="O23" s="609"/>
      <c r="P23" s="737" t="s">
        <v>640</v>
      </c>
      <c r="Q23" s="619"/>
      <c r="R23" s="609"/>
      <c r="S23" s="612"/>
    </row>
    <row r="24" spans="1:19" ht="10.5" customHeight="1">
      <c r="A24" s="924">
        <v>10</v>
      </c>
      <c r="B24" s="605">
        <v>0</v>
      </c>
      <c r="C24" s="724" t="str">
        <f>IF(B24="","",VLOOKUP(B24,'Список уч-ов'!$A:$L,11,FALSE))</f>
        <v>Х</v>
      </c>
      <c r="D24" s="606" t="str">
        <f>IF(B24="","",VLOOKUP(B24,'Список уч-ов'!$A:$L,7,FALSE))</f>
        <v> </v>
      </c>
      <c r="E24" s="923"/>
      <c r="F24" s="600">
        <v>79</v>
      </c>
      <c r="G24" s="607" t="str">
        <f>IF(F24="","",VLOOKUP(F24,'Список уч-ов'!$A:$L,11,FALSE))</f>
        <v>ЧИСТЯКОВ А.</v>
      </c>
      <c r="H24" s="608"/>
      <c r="I24" s="609"/>
      <c r="J24" s="602"/>
      <c r="K24" s="610"/>
      <c r="L24" s="611"/>
      <c r="M24" s="594"/>
      <c r="N24" s="619"/>
      <c r="O24" s="609"/>
      <c r="P24" s="603"/>
      <c r="Q24" s="619"/>
      <c r="R24" s="609"/>
      <c r="S24" s="612"/>
    </row>
    <row r="25" spans="1:19" ht="10.5" customHeight="1">
      <c r="A25" s="924"/>
      <c r="B25" s="613">
        <v>0</v>
      </c>
      <c r="C25" s="725" t="str">
        <f>IF(B25="","",VLOOKUP(B25,'Список уч-ов'!$A:$L,11,FALSE))</f>
        <v>Х</v>
      </c>
      <c r="D25" s="614" t="str">
        <f>IF(B25="","",VLOOKUP(B25,'Список уч-ов'!$A:$L,7,FALSE))</f>
        <v> </v>
      </c>
      <c r="E25" s="592"/>
      <c r="F25" s="593"/>
      <c r="G25" s="594"/>
      <c r="H25" s="925">
        <v>35</v>
      </c>
      <c r="I25" s="600">
        <v>9</v>
      </c>
      <c r="J25" s="624" t="str">
        <f>IF(I25="","",VLOOKUP(I25,'Список уч-ов'!$A:$L,11,FALSE))</f>
        <v>КИРИЛЛОВ Д.</v>
      </c>
      <c r="K25" s="610"/>
      <c r="L25" s="611"/>
      <c r="M25" s="594"/>
      <c r="N25" s="619"/>
      <c r="O25" s="609"/>
      <c r="P25" s="603"/>
      <c r="Q25" s="619"/>
      <c r="R25" s="609"/>
      <c r="S25" s="612"/>
    </row>
    <row r="26" spans="1:19" ht="10.5" customHeight="1">
      <c r="A26" s="919">
        <v>11</v>
      </c>
      <c r="B26" s="590">
        <v>0</v>
      </c>
      <c r="C26" s="722" t="str">
        <f>IF(B26="","",VLOOKUP(B26,'Список уч-ов'!$A:$L,11,FALSE))</f>
        <v>Х</v>
      </c>
      <c r="D26" s="591" t="str">
        <f>IF(B26="","",VLOOKUP(B26,'Список уч-ов'!$A:$L,7,FALSE))</f>
        <v> </v>
      </c>
      <c r="E26" s="632"/>
      <c r="F26" s="593"/>
      <c r="G26" s="594"/>
      <c r="H26" s="925"/>
      <c r="I26" s="600">
        <v>79</v>
      </c>
      <c r="J26" s="616" t="str">
        <f>IF(I26="","",VLOOKUP(I26,'Список уч-ов'!$A:$L,11,FALSE))</f>
        <v>ЧИСТЯКОВ А.</v>
      </c>
      <c r="K26" s="608"/>
      <c r="L26" s="609"/>
      <c r="M26" s="594"/>
      <c r="N26" s="619"/>
      <c r="O26" s="609"/>
      <c r="P26" s="603"/>
      <c r="Q26" s="619"/>
      <c r="R26" s="609"/>
      <c r="S26" s="612"/>
    </row>
    <row r="27" spans="1:19" ht="10.5" customHeight="1">
      <c r="A27" s="919"/>
      <c r="B27" s="598">
        <v>0</v>
      </c>
      <c r="C27" s="723" t="str">
        <f>IF(B27="","",VLOOKUP(B27,'Список уч-ов'!$A:$L,11,FALSE))</f>
        <v>Х</v>
      </c>
      <c r="D27" s="599" t="str">
        <f>IF(B27="","",VLOOKUP(B27,'Список уч-ов'!$A:$L,7,FALSE))</f>
        <v> </v>
      </c>
      <c r="E27" s="922">
        <v>6</v>
      </c>
      <c r="F27" s="600">
        <v>87</v>
      </c>
      <c r="G27" s="617" t="str">
        <f>IF(F27="","",VLOOKUP(F27,'Список уч-ов'!$A:$L,11,FALSE))</f>
        <v>ТРОШКОВ А.</v>
      </c>
      <c r="H27" s="618"/>
      <c r="I27" s="609"/>
      <c r="J27" s="602" t="s">
        <v>638</v>
      </c>
      <c r="K27" s="619"/>
      <c r="L27" s="609"/>
      <c r="M27" s="594"/>
      <c r="N27" s="619"/>
      <c r="O27" s="609"/>
      <c r="P27" s="603"/>
      <c r="Q27" s="619"/>
      <c r="R27" s="609"/>
      <c r="S27" s="612"/>
    </row>
    <row r="28" spans="1:19" ht="10.5" customHeight="1">
      <c r="A28" s="924">
        <v>12</v>
      </c>
      <c r="B28" s="605">
        <v>87</v>
      </c>
      <c r="C28" s="724" t="str">
        <f>IF(B28="","",VLOOKUP(B28,'Список уч-ов'!$A:$L,11,FALSE))</f>
        <v>ТРОШКОВ А.</v>
      </c>
      <c r="D28" s="606" t="str">
        <f>IF(B28="","",VLOOKUP(B28,'Список уч-ов'!$A:$L,7,FALSE))</f>
        <v>Ижевск</v>
      </c>
      <c r="E28" s="923"/>
      <c r="F28" s="600">
        <v>103</v>
      </c>
      <c r="G28" s="601" t="str">
        <f>IF(F28="","",VLOOKUP(F28,'Список уч-ов'!$A:$L,11,FALSE))</f>
        <v>БРЫСИН О.</v>
      </c>
      <c r="H28" s="610"/>
      <c r="I28" s="611"/>
      <c r="J28" s="602"/>
      <c r="K28" s="619"/>
      <c r="L28" s="609"/>
      <c r="M28" s="594"/>
      <c r="N28" s="619"/>
      <c r="O28" s="609"/>
      <c r="P28" s="603"/>
      <c r="Q28" s="619"/>
      <c r="R28" s="609"/>
      <c r="S28" s="612"/>
    </row>
    <row r="29" spans="1:19" ht="10.5" customHeight="1">
      <c r="A29" s="924"/>
      <c r="B29" s="613">
        <v>103</v>
      </c>
      <c r="C29" s="725" t="str">
        <f>IF(B29="","",VLOOKUP(B29,'Список уч-ов'!$A:$L,11,FALSE))</f>
        <v>БРЫСИН О.</v>
      </c>
      <c r="D29" s="614" t="str">
        <f>IF(B29="","",VLOOKUP(B29,'Список уч-ов'!$A:$L,7,FALSE))</f>
        <v>Ижевск</v>
      </c>
      <c r="E29" s="592"/>
      <c r="F29" s="593"/>
      <c r="G29" s="594"/>
      <c r="H29" s="610"/>
      <c r="I29" s="611"/>
      <c r="J29" s="621"/>
      <c r="K29" s="925">
        <v>50</v>
      </c>
      <c r="L29" s="600">
        <v>9</v>
      </c>
      <c r="M29" s="624" t="str">
        <f>IF(L29="","",VLOOKUP(L29,'Список уч-ов'!$A:$L,11,FALSE))</f>
        <v>КИРИЛЛОВ Д.</v>
      </c>
      <c r="N29" s="618"/>
      <c r="O29" s="609"/>
      <c r="P29" s="603"/>
      <c r="Q29" s="619"/>
      <c r="R29" s="609"/>
      <c r="S29" s="612"/>
    </row>
    <row r="30" spans="1:19" ht="10.5" customHeight="1">
      <c r="A30" s="919">
        <v>13</v>
      </c>
      <c r="B30" s="590">
        <v>69</v>
      </c>
      <c r="C30" s="722" t="str">
        <f>IF(B30="","",VLOOKUP(B30,'Список уч-ов'!$A:$L,11,FALSE))</f>
        <v>ПОНЬКИН А.</v>
      </c>
      <c r="D30" s="591" t="str">
        <f>IF(B30="","",VLOOKUP(B30,'Список уч-ов'!$A:$L,7,FALSE))</f>
        <v>Пермь </v>
      </c>
      <c r="E30" s="632"/>
      <c r="F30" s="593"/>
      <c r="G30" s="594"/>
      <c r="H30" s="610"/>
      <c r="I30" s="611"/>
      <c r="J30" s="622"/>
      <c r="K30" s="925"/>
      <c r="L30" s="600">
        <v>79</v>
      </c>
      <c r="M30" s="630" t="str">
        <f>IF(L30="","",VLOOKUP(L30,'Список уч-ов'!$A:$L,11,FALSE))</f>
        <v>ЧИСТЯКОВ А.</v>
      </c>
      <c r="N30" s="610"/>
      <c r="O30" s="611"/>
      <c r="P30" s="603"/>
      <c r="Q30" s="619"/>
      <c r="R30" s="609"/>
      <c r="S30" s="612"/>
    </row>
    <row r="31" spans="1:19" ht="10.5" customHeight="1">
      <c r="A31" s="919"/>
      <c r="B31" s="598">
        <v>111</v>
      </c>
      <c r="C31" s="723" t="str">
        <f>IF(B31="","",VLOOKUP(B31,'Список уч-ов'!$A:$L,11,FALSE))</f>
        <v>ЕФРЕМОВ В.</v>
      </c>
      <c r="D31" s="599" t="str">
        <f>IF(B31="","",VLOOKUP(B31,'Список уч-ов'!$A:$L,7,FALSE))</f>
        <v>Пермь </v>
      </c>
      <c r="E31" s="922">
        <v>7</v>
      </c>
      <c r="F31" s="600">
        <v>69</v>
      </c>
      <c r="G31" s="601" t="str">
        <f>IF(F31="","",VLOOKUP(F31,'Список уч-ов'!$A:$L,11,FALSE))</f>
        <v>ПОНЬКИН А.</v>
      </c>
      <c r="H31" s="610"/>
      <c r="I31" s="611"/>
      <c r="J31" s="602"/>
      <c r="K31" s="619"/>
      <c r="L31" s="609"/>
      <c r="M31" s="594" t="s">
        <v>638</v>
      </c>
      <c r="N31" s="610"/>
      <c r="O31" s="611"/>
      <c r="P31" s="603"/>
      <c r="Q31" s="619"/>
      <c r="R31" s="609"/>
      <c r="S31" s="612"/>
    </row>
    <row r="32" spans="1:19" ht="10.5" customHeight="1">
      <c r="A32" s="924">
        <v>14</v>
      </c>
      <c r="B32" s="605">
        <v>0</v>
      </c>
      <c r="C32" s="724" t="str">
        <f>IF(B32="","",VLOOKUP(B32,'Список уч-ов'!$A:$L,11,FALSE))</f>
        <v>Х</v>
      </c>
      <c r="D32" s="606" t="str">
        <f>IF(B32="","",VLOOKUP(B32,'Список уч-ов'!$A:$L,7,FALSE))</f>
        <v> </v>
      </c>
      <c r="E32" s="923"/>
      <c r="F32" s="600">
        <v>111</v>
      </c>
      <c r="G32" s="607" t="str">
        <f>IF(F32="","",VLOOKUP(F32,'Список уч-ов'!$A:$L,11,FALSE))</f>
        <v>ЕФРЕМОВ В.</v>
      </c>
      <c r="H32" s="608"/>
      <c r="I32" s="609"/>
      <c r="J32" s="602"/>
      <c r="K32" s="619"/>
      <c r="L32" s="609"/>
      <c r="M32" s="594"/>
      <c r="N32" s="610"/>
      <c r="O32" s="611"/>
      <c r="P32" s="603"/>
      <c r="Q32" s="619"/>
      <c r="R32" s="609"/>
      <c r="S32" s="612"/>
    </row>
    <row r="33" spans="1:19" ht="10.5" customHeight="1">
      <c r="A33" s="924"/>
      <c r="B33" s="613">
        <v>0</v>
      </c>
      <c r="C33" s="725" t="str">
        <f>IF(B33="","",VLOOKUP(B33,'Список уч-ов'!$A:$L,11,FALSE))</f>
        <v>Х</v>
      </c>
      <c r="D33" s="614" t="str">
        <f>IF(B33="","",VLOOKUP(B33,'Список уч-ов'!$A:$L,7,FALSE))</f>
        <v> </v>
      </c>
      <c r="E33" s="592"/>
      <c r="F33" s="593"/>
      <c r="G33" s="594"/>
      <c r="H33" s="925">
        <v>36</v>
      </c>
      <c r="I33" s="600">
        <v>22</v>
      </c>
      <c r="J33" s="624" t="str">
        <f>IF(I33="","",VLOOKUP(I33,'Список уч-ов'!$A:$L,11,FALSE))</f>
        <v>КРЕТОВ Г.</v>
      </c>
      <c r="K33" s="618"/>
      <c r="L33" s="609"/>
      <c r="M33" s="594"/>
      <c r="N33" s="610"/>
      <c r="O33" s="611"/>
      <c r="P33" s="603"/>
      <c r="Q33" s="619"/>
      <c r="R33" s="609"/>
      <c r="S33" s="927" t="s">
        <v>196</v>
      </c>
    </row>
    <row r="34" spans="1:19" ht="10.5" customHeight="1">
      <c r="A34" s="919">
        <v>15</v>
      </c>
      <c r="B34" s="590">
        <v>0</v>
      </c>
      <c r="C34" s="722" t="str">
        <f>IF(B34="","",VLOOKUP(B34,'Список уч-ов'!$A:$L,11,FALSE))</f>
        <v>Х</v>
      </c>
      <c r="D34" s="591" t="str">
        <f>IF(B34="","",VLOOKUP(B34,'Список уч-ов'!$A:$L,7,FALSE))</f>
        <v> </v>
      </c>
      <c r="E34" s="625"/>
      <c r="F34" s="626"/>
      <c r="G34" s="594"/>
      <c r="H34" s="925"/>
      <c r="I34" s="600">
        <v>23</v>
      </c>
      <c r="J34" s="615" t="str">
        <f>IF(I34="","",VLOOKUP(I34,'Список уч-ов'!$A:$L,11,FALSE))</f>
        <v>СМИРНОВ С.</v>
      </c>
      <c r="K34" s="610"/>
      <c r="L34" s="611"/>
      <c r="M34" s="594"/>
      <c r="N34" s="610"/>
      <c r="O34" s="611"/>
      <c r="P34" s="603"/>
      <c r="Q34" s="619"/>
      <c r="R34" s="609"/>
      <c r="S34" s="927"/>
    </row>
    <row r="35" spans="1:19" ht="10.5" customHeight="1">
      <c r="A35" s="919"/>
      <c r="B35" s="598">
        <v>0</v>
      </c>
      <c r="C35" s="723" t="str">
        <f>IF(B35="","",VLOOKUP(B35,'Список уч-ов'!$A:$L,11,FALSE))</f>
        <v>Х</v>
      </c>
      <c r="D35" s="599" t="str">
        <f>IF(B35="","",VLOOKUP(B35,'Список уч-ов'!$A:$L,7,FALSE))</f>
        <v> </v>
      </c>
      <c r="E35" s="922">
        <v>8</v>
      </c>
      <c r="F35" s="600">
        <v>22</v>
      </c>
      <c r="G35" s="617" t="str">
        <f>IF(F35="","",VLOOKUP(F35,'Список уч-ов'!$A:$L,11,FALSE))</f>
        <v>КРЕТОВ Г.</v>
      </c>
      <c r="H35" s="618"/>
      <c r="I35" s="609"/>
      <c r="J35" s="602" t="s">
        <v>638</v>
      </c>
      <c r="K35" s="610"/>
      <c r="L35" s="611"/>
      <c r="M35" s="594"/>
      <c r="N35" s="610"/>
      <c r="O35" s="611"/>
      <c r="P35" s="603"/>
      <c r="Q35" s="619"/>
      <c r="R35" s="609"/>
      <c r="S35" s="612"/>
    </row>
    <row r="36" spans="1:19" ht="10.5" customHeight="1">
      <c r="A36" s="924">
        <v>16</v>
      </c>
      <c r="B36" s="605">
        <v>22</v>
      </c>
      <c r="C36" s="724" t="str">
        <f>IF(B36="","",VLOOKUP(B36,'Список уч-ов'!$A:$L,11,FALSE))</f>
        <v>КРЕТОВ Г.</v>
      </c>
      <c r="D36" s="606" t="str">
        <f>IF(B36="","",VLOOKUP(B36,'Список уч-ов'!$A:$L,7,FALSE))</f>
        <v>Самара</v>
      </c>
      <c r="E36" s="923"/>
      <c r="F36" s="600">
        <v>23</v>
      </c>
      <c r="G36" s="601" t="str">
        <f>IF(F36="","",VLOOKUP(F36,'Список уч-ов'!$A:$L,11,FALSE))</f>
        <v>СМИРНОВ С.</v>
      </c>
      <c r="H36" s="610"/>
      <c r="I36" s="611"/>
      <c r="J36" s="602"/>
      <c r="K36" s="610"/>
      <c r="L36" s="611"/>
      <c r="M36" s="594"/>
      <c r="N36" s="633"/>
      <c r="O36" s="609"/>
      <c r="P36" s="594"/>
      <c r="Q36" s="619"/>
      <c r="R36" s="609"/>
      <c r="S36" s="612"/>
    </row>
    <row r="37" spans="1:19" ht="10.5" customHeight="1">
      <c r="A37" s="924"/>
      <c r="B37" s="613">
        <v>23</v>
      </c>
      <c r="C37" s="725" t="str">
        <f>IF(B37="","",VLOOKUP(B37,'Список уч-ов'!$A:$L,11,FALSE))</f>
        <v>СМИРНОВ С.</v>
      </c>
      <c r="D37" s="614" t="str">
        <f>IF(B37="","",VLOOKUP(B37,'Список уч-ов'!$A:$L,7,FALSE))</f>
        <v>Самара</v>
      </c>
      <c r="E37" s="592"/>
      <c r="F37" s="593"/>
      <c r="G37" s="594"/>
      <c r="H37" s="595"/>
      <c r="I37" s="596"/>
      <c r="J37" s="602"/>
      <c r="K37" s="595"/>
      <c r="L37" s="596"/>
      <c r="M37" s="594"/>
      <c r="N37" s="633"/>
      <c r="O37" s="609"/>
      <c r="P37" s="627"/>
      <c r="Q37" s="925">
        <v>61</v>
      </c>
      <c r="R37" s="623">
        <v>9</v>
      </c>
      <c r="S37" s="617" t="str">
        <f>IF(R37="","",VLOOKUP(R37,'Список уч-ов'!$A:$L,11,FALSE))</f>
        <v>КИРИЛЛОВ Д.</v>
      </c>
    </row>
    <row r="38" spans="1:19" ht="10.5" customHeight="1">
      <c r="A38" s="919">
        <v>17</v>
      </c>
      <c r="B38" s="590">
        <v>10</v>
      </c>
      <c r="C38" s="722" t="str">
        <f>IF(B38="","",VLOOKUP(B38,'Список уч-ов'!$A:$L,11,FALSE))</f>
        <v>ГИМАТОВ Р.</v>
      </c>
      <c r="D38" s="591" t="str">
        <f>IF(B38="","",VLOOKUP(B38,'Список уч-ов'!$A:$L,7,FALSE))</f>
        <v>Ульяновск</v>
      </c>
      <c r="E38" s="592"/>
      <c r="F38" s="593"/>
      <c r="G38" s="594"/>
      <c r="H38" s="595"/>
      <c r="I38" s="596"/>
      <c r="J38" s="602"/>
      <c r="K38" s="595"/>
      <c r="L38" s="596"/>
      <c r="M38" s="594"/>
      <c r="N38" s="595"/>
      <c r="O38" s="596"/>
      <c r="P38" s="629"/>
      <c r="Q38" s="925"/>
      <c r="R38" s="623">
        <v>79</v>
      </c>
      <c r="S38" s="607" t="str">
        <f>IF(R38="","",VLOOKUP(R38,'Список уч-ов'!$A:$L,11,FALSE))</f>
        <v>ЧИСТЯКОВ А.</v>
      </c>
    </row>
    <row r="39" spans="1:19" ht="10.5" customHeight="1">
      <c r="A39" s="919"/>
      <c r="B39" s="598">
        <v>15</v>
      </c>
      <c r="C39" s="723" t="str">
        <f>IF(B39="","",VLOOKUP(B39,'Список уч-ов'!$A:$L,11,FALSE))</f>
        <v>САВУШКИН Н.</v>
      </c>
      <c r="D39" s="599" t="str">
        <f>IF(B39="","",VLOOKUP(B39,'Список уч-ов'!$A:$L,7,FALSE))</f>
        <v>Балаково</v>
      </c>
      <c r="E39" s="922">
        <v>9</v>
      </c>
      <c r="F39" s="600">
        <v>10</v>
      </c>
      <c r="G39" s="601" t="str">
        <f>IF(F39="","",VLOOKUP(F39,'Список уч-ов'!$A:$L,11,FALSE))</f>
        <v>ГИМАТОВ Р.</v>
      </c>
      <c r="H39" s="595"/>
      <c r="I39" s="596"/>
      <c r="J39" s="602"/>
      <c r="K39" s="595"/>
      <c r="L39" s="596"/>
      <c r="M39" s="594"/>
      <c r="N39" s="595"/>
      <c r="O39" s="596"/>
      <c r="P39" s="603"/>
      <c r="Q39" s="619"/>
      <c r="R39" s="609"/>
      <c r="S39" s="759" t="s">
        <v>640</v>
      </c>
    </row>
    <row r="40" spans="1:19" ht="10.5" customHeight="1">
      <c r="A40" s="924">
        <v>18</v>
      </c>
      <c r="B40" s="605">
        <v>0</v>
      </c>
      <c r="C40" s="724" t="str">
        <f>IF(B40="","",VLOOKUP(B40,'Список уч-ов'!$A:$L,11,FALSE))</f>
        <v>Х</v>
      </c>
      <c r="D40" s="606" t="str">
        <f>IF(B40="","",VLOOKUP(B40,'Список уч-ов'!$A:$L,7,FALSE))</f>
        <v> </v>
      </c>
      <c r="E40" s="923"/>
      <c r="F40" s="600">
        <v>15</v>
      </c>
      <c r="G40" s="607" t="str">
        <f>IF(F40="","",VLOOKUP(F40,'Список уч-ов'!$A:$L,11,FALSE))</f>
        <v>САВУШКИН Н.</v>
      </c>
      <c r="H40" s="608"/>
      <c r="I40" s="609"/>
      <c r="J40" s="602"/>
      <c r="K40" s="610"/>
      <c r="L40" s="611"/>
      <c r="M40" s="594"/>
      <c r="N40" s="610"/>
      <c r="O40" s="611"/>
      <c r="P40" s="603"/>
      <c r="Q40" s="619"/>
      <c r="R40" s="609"/>
      <c r="S40" s="612"/>
    </row>
    <row r="41" spans="1:19" ht="10.5" customHeight="1">
      <c r="A41" s="924"/>
      <c r="B41" s="613">
        <v>0</v>
      </c>
      <c r="C41" s="725" t="str">
        <f>IF(B41="","",VLOOKUP(B41,'Список уч-ов'!$A:$L,11,FALSE))</f>
        <v>Х</v>
      </c>
      <c r="D41" s="614" t="str">
        <f>IF(B41="","",VLOOKUP(B41,'Список уч-ов'!$A:$L,7,FALSE))</f>
        <v> </v>
      </c>
      <c r="E41" s="592"/>
      <c r="F41" s="593"/>
      <c r="G41" s="594"/>
      <c r="H41" s="925">
        <v>37</v>
      </c>
      <c r="I41" s="600">
        <v>10</v>
      </c>
      <c r="J41" s="615" t="str">
        <f>IF(I41="","",VLOOKUP(I41,'Список уч-ов'!$A:$L,11,FALSE))</f>
        <v>ГИМАТОВ Р.</v>
      </c>
      <c r="K41" s="610"/>
      <c r="L41" s="611"/>
      <c r="M41" s="594"/>
      <c r="N41" s="610"/>
      <c r="O41" s="611"/>
      <c r="P41" s="603"/>
      <c r="Q41" s="619"/>
      <c r="R41" s="609"/>
      <c r="S41" s="744"/>
    </row>
    <row r="42" spans="1:19" ht="10.5" customHeight="1">
      <c r="A42" s="919">
        <v>19</v>
      </c>
      <c r="B42" s="590">
        <v>0</v>
      </c>
      <c r="C42" s="722" t="str">
        <f>IF(B42="","",VLOOKUP(B42,'Список уч-ов'!$A:$L,11,FALSE))</f>
        <v>Х</v>
      </c>
      <c r="D42" s="591" t="str">
        <f>IF(B42="","",VLOOKUP(B42,'Список уч-ов'!$A:$L,7,FALSE))</f>
        <v> </v>
      </c>
      <c r="E42" s="592"/>
      <c r="F42" s="593"/>
      <c r="G42" s="594"/>
      <c r="H42" s="925"/>
      <c r="I42" s="600">
        <v>15</v>
      </c>
      <c r="J42" s="616" t="str">
        <f>IF(I42="","",VLOOKUP(I42,'Список уч-ов'!$A:$L,11,FALSE))</f>
        <v>САВУШКИН Н.</v>
      </c>
      <c r="K42" s="608"/>
      <c r="L42" s="609"/>
      <c r="M42" s="594"/>
      <c r="N42" s="610"/>
      <c r="O42" s="611"/>
      <c r="P42" s="603"/>
      <c r="Q42" s="619"/>
      <c r="R42" s="609"/>
      <c r="S42" s="744"/>
    </row>
    <row r="43" spans="1:19" ht="10.5" customHeight="1">
      <c r="A43" s="919"/>
      <c r="B43" s="598">
        <v>0</v>
      </c>
      <c r="C43" s="723" t="str">
        <f>IF(B43="","",VLOOKUP(B43,'Список уч-ов'!$A:$L,11,FALSE))</f>
        <v>Х</v>
      </c>
      <c r="D43" s="599" t="str">
        <f>IF(B43="","",VLOOKUP(B43,'Список уч-ов'!$A:$L,7,FALSE))</f>
        <v> </v>
      </c>
      <c r="E43" s="922">
        <v>10</v>
      </c>
      <c r="F43" s="600">
        <v>46</v>
      </c>
      <c r="G43" s="617" t="str">
        <f>IF(F43="","",VLOOKUP(F43,'Список уч-ов'!$A:$L,11,FALSE))</f>
        <v>ИСАЙЧЕВ И.</v>
      </c>
      <c r="H43" s="618"/>
      <c r="I43" s="609"/>
      <c r="J43" s="602" t="s">
        <v>638</v>
      </c>
      <c r="K43" s="619"/>
      <c r="L43" s="609"/>
      <c r="M43" s="594"/>
      <c r="N43" s="610"/>
      <c r="O43" s="611"/>
      <c r="P43" s="603"/>
      <c r="Q43" s="619"/>
      <c r="R43" s="609"/>
      <c r="S43" s="744"/>
    </row>
    <row r="44" spans="1:19" ht="10.5" customHeight="1">
      <c r="A44" s="924">
        <v>20</v>
      </c>
      <c r="B44" s="605">
        <v>46</v>
      </c>
      <c r="C44" s="724" t="str">
        <f>IF(B44="","",VLOOKUP(B44,'Список уч-ов'!$A:$L,11,FALSE))</f>
        <v>ИСАЙЧЕВ И.</v>
      </c>
      <c r="D44" s="606" t="str">
        <f>IF(B44="","",VLOOKUP(B44,'Список уч-ов'!$A:$L,7,FALSE))</f>
        <v>Самара</v>
      </c>
      <c r="E44" s="923"/>
      <c r="F44" s="600">
        <v>105</v>
      </c>
      <c r="G44" s="601" t="str">
        <f>IF(F44="","",VLOOKUP(F44,'Список уч-ов'!$A:$L,11,FALSE))</f>
        <v>ПЛОТНИКОВ А.</v>
      </c>
      <c r="H44" s="610"/>
      <c r="I44" s="611"/>
      <c r="J44" s="602"/>
      <c r="K44" s="619"/>
      <c r="L44" s="609"/>
      <c r="M44" s="594"/>
      <c r="N44" s="610"/>
      <c r="O44" s="611"/>
      <c r="P44" s="603"/>
      <c r="Q44" s="619"/>
      <c r="R44" s="609"/>
      <c r="S44" s="744"/>
    </row>
    <row r="45" spans="1:19" ht="10.5" customHeight="1">
      <c r="A45" s="924"/>
      <c r="B45" s="613">
        <v>105</v>
      </c>
      <c r="C45" s="725" t="str">
        <f>IF(B45="","",VLOOKUP(B45,'Список уч-ов'!$A:$L,11,FALSE))</f>
        <v>ПЛОТНИКОВ А.</v>
      </c>
      <c r="D45" s="614" t="str">
        <f>IF(B45="","",VLOOKUP(B45,'Список уч-ов'!$A:$L,7,FALSE))</f>
        <v>Самара</v>
      </c>
      <c r="E45" s="592"/>
      <c r="F45" s="593"/>
      <c r="G45" s="594"/>
      <c r="H45" s="610"/>
      <c r="I45" s="611"/>
      <c r="J45" s="621"/>
      <c r="K45" s="925">
        <v>51</v>
      </c>
      <c r="L45" s="600">
        <v>10</v>
      </c>
      <c r="M45" s="615" t="str">
        <f>IF(L45="","",VLOOKUP(L45,'Список уч-ов'!$A:$L,11,FALSE))</f>
        <v>ГИМАТОВ Р.</v>
      </c>
      <c r="N45" s="610"/>
      <c r="O45" s="611"/>
      <c r="P45" s="603"/>
      <c r="Q45" s="619"/>
      <c r="R45" s="609"/>
      <c r="S45" s="744"/>
    </row>
    <row r="46" spans="1:19" ht="10.5" customHeight="1">
      <c r="A46" s="919">
        <v>21</v>
      </c>
      <c r="B46" s="590">
        <v>57</v>
      </c>
      <c r="C46" s="722" t="str">
        <f>IF(B46="","",VLOOKUP(B46,'Список уч-ов'!$A:$L,11,FALSE))</f>
        <v>МОХОВ А.</v>
      </c>
      <c r="D46" s="591" t="str">
        <f>IF(B46="","",VLOOKUP(B46,'Список уч-ов'!$A:$L,7,FALSE))</f>
        <v>Екатеринбург</v>
      </c>
      <c r="E46" s="592"/>
      <c r="F46" s="593"/>
      <c r="G46" s="594"/>
      <c r="H46" s="610"/>
      <c r="I46" s="611"/>
      <c r="J46" s="622"/>
      <c r="K46" s="925"/>
      <c r="L46" s="600">
        <v>15</v>
      </c>
      <c r="M46" s="616" t="str">
        <f>IF(L46="","",VLOOKUP(L46,'Список уч-ов'!$A:$L,11,FALSE))</f>
        <v>САВУШКИН Н.</v>
      </c>
      <c r="N46" s="608"/>
      <c r="O46" s="609"/>
      <c r="P46" s="603"/>
      <c r="Q46" s="619"/>
      <c r="R46" s="609"/>
      <c r="S46" s="744"/>
    </row>
    <row r="47" spans="1:19" ht="10.5" customHeight="1">
      <c r="A47" s="919"/>
      <c r="B47" s="598">
        <v>102</v>
      </c>
      <c r="C47" s="723" t="str">
        <f>IF(B47="","",VLOOKUP(B47,'Список уч-ов'!$A:$L,11,FALSE))</f>
        <v>ГОРДЕЕВ С.</v>
      </c>
      <c r="D47" s="599" t="str">
        <f>IF(B47="","",VLOOKUP(B47,'Список уч-ов'!$A:$L,7,FALSE))</f>
        <v>Екатеринбург</v>
      </c>
      <c r="E47" s="922">
        <v>11</v>
      </c>
      <c r="F47" s="600">
        <v>57</v>
      </c>
      <c r="G47" s="617" t="str">
        <f>IF(F47="","",VLOOKUP(F47,'Список уч-ов'!$A:$L,11,FALSE))</f>
        <v>МОХОВ А.</v>
      </c>
      <c r="H47" s="610"/>
      <c r="I47" s="611"/>
      <c r="J47" s="602"/>
      <c r="K47" s="619"/>
      <c r="L47" s="609"/>
      <c r="M47" s="594" t="s">
        <v>638</v>
      </c>
      <c r="N47" s="619"/>
      <c r="O47" s="609"/>
      <c r="P47" s="603"/>
      <c r="Q47" s="619"/>
      <c r="R47" s="609"/>
      <c r="S47" s="744"/>
    </row>
    <row r="48" spans="1:19" ht="10.5" customHeight="1">
      <c r="A48" s="924">
        <v>22</v>
      </c>
      <c r="B48" s="605">
        <v>0</v>
      </c>
      <c r="C48" s="724" t="str">
        <f>IF(B48="","",VLOOKUP(B48,'Список уч-ов'!$A:$L,11,FALSE))</f>
        <v>Х</v>
      </c>
      <c r="D48" s="606" t="str">
        <f>IF(B48="","",VLOOKUP(B48,'Список уч-ов'!$A:$L,7,FALSE))</f>
        <v> </v>
      </c>
      <c r="E48" s="923"/>
      <c r="F48" s="600">
        <v>102</v>
      </c>
      <c r="G48" s="607" t="str">
        <f>IF(F48="","",VLOOKUP(F48,'Список уч-ов'!$A:$L,11,FALSE))</f>
        <v>ГОРДЕЕВ С.</v>
      </c>
      <c r="H48" s="608"/>
      <c r="I48" s="609"/>
      <c r="J48" s="602"/>
      <c r="K48" s="619"/>
      <c r="L48" s="609"/>
      <c r="M48" s="594"/>
      <c r="N48" s="619"/>
      <c r="O48" s="609"/>
      <c r="P48" s="603"/>
      <c r="Q48" s="619"/>
      <c r="R48" s="609"/>
      <c r="S48" s="744"/>
    </row>
    <row r="49" spans="1:19" ht="10.5" customHeight="1">
      <c r="A49" s="924"/>
      <c r="B49" s="613">
        <v>0</v>
      </c>
      <c r="C49" s="725" t="str">
        <f>IF(B49="","",VLOOKUP(B49,'Список уч-ов'!$A:$L,11,FALSE))</f>
        <v>Х</v>
      </c>
      <c r="D49" s="614" t="str">
        <f>IF(B49="","",VLOOKUP(B49,'Список уч-ов'!$A:$L,7,FALSE))</f>
        <v> </v>
      </c>
      <c r="E49" s="592"/>
      <c r="F49" s="593"/>
      <c r="G49" s="594"/>
      <c r="H49" s="925">
        <v>38</v>
      </c>
      <c r="I49" s="600">
        <v>4</v>
      </c>
      <c r="J49" s="624" t="str">
        <f>IF(I49="","",VLOOKUP(I49,'Список уч-ов'!$A:$L,11,FALSE))</f>
        <v>КРИУШКИН Д.</v>
      </c>
      <c r="K49" s="618"/>
      <c r="L49" s="609"/>
      <c r="M49" s="594"/>
      <c r="N49" s="619"/>
      <c r="O49" s="609"/>
      <c r="P49" s="603"/>
      <c r="Q49" s="619"/>
      <c r="R49" s="609"/>
      <c r="S49" s="744"/>
    </row>
    <row r="50" spans="1:19" ht="10.5" customHeight="1">
      <c r="A50" s="919">
        <v>23</v>
      </c>
      <c r="B50" s="590">
        <v>0</v>
      </c>
      <c r="C50" s="722" t="str">
        <f>IF(B50="","",VLOOKUP(B50,'Список уч-ов'!$A:$L,11,FALSE))</f>
        <v>Х</v>
      </c>
      <c r="D50" s="591" t="str">
        <f>IF(B50="","",VLOOKUP(B50,'Список уч-ов'!$A:$L,7,FALSE))</f>
        <v> </v>
      </c>
      <c r="E50" s="625"/>
      <c r="F50" s="626"/>
      <c r="G50" s="594"/>
      <c r="H50" s="925"/>
      <c r="I50" s="600">
        <v>73</v>
      </c>
      <c r="J50" s="615" t="str">
        <f>IF(I50="","",VLOOKUP(I50,'Список уч-ов'!$A:$L,11,FALSE))</f>
        <v>СТЕПАНОВ М.</v>
      </c>
      <c r="K50" s="610"/>
      <c r="L50" s="611"/>
      <c r="M50" s="594"/>
      <c r="N50" s="619"/>
      <c r="O50" s="609"/>
      <c r="P50" s="603"/>
      <c r="Q50" s="619"/>
      <c r="R50" s="609"/>
      <c r="S50" s="744"/>
    </row>
    <row r="51" spans="1:19" ht="10.5" customHeight="1">
      <c r="A51" s="919"/>
      <c r="B51" s="598">
        <v>0</v>
      </c>
      <c r="C51" s="723" t="str">
        <f>IF(B51="","",VLOOKUP(B51,'Список уч-ов'!$A:$L,11,FALSE))</f>
        <v>Х</v>
      </c>
      <c r="D51" s="599" t="str">
        <f>IF(B51="","",VLOOKUP(B51,'Список уч-ов'!$A:$L,7,FALSE))</f>
        <v> </v>
      </c>
      <c r="E51" s="922">
        <v>12</v>
      </c>
      <c r="F51" s="600">
        <v>4</v>
      </c>
      <c r="G51" s="617" t="str">
        <f>IF(F51="","",VLOOKUP(F51,'Список уч-ов'!$A:$L,11,FALSE))</f>
        <v>КРИУШКИН Д.</v>
      </c>
      <c r="H51" s="618"/>
      <c r="I51" s="609"/>
      <c r="J51" s="737" t="s">
        <v>639</v>
      </c>
      <c r="K51" s="610"/>
      <c r="L51" s="611"/>
      <c r="M51" s="594"/>
      <c r="N51" s="619"/>
      <c r="O51" s="609"/>
      <c r="P51" s="603"/>
      <c r="Q51" s="619"/>
      <c r="R51" s="609"/>
      <c r="S51" s="744"/>
    </row>
    <row r="52" spans="1:19" ht="10.5" customHeight="1">
      <c r="A52" s="924">
        <v>24</v>
      </c>
      <c r="B52" s="605">
        <v>4</v>
      </c>
      <c r="C52" s="724" t="str">
        <f>IF(B52="","",VLOOKUP(B52,'Список уч-ов'!$A:$L,11,FALSE))</f>
        <v>КРИУШКИН Д.</v>
      </c>
      <c r="D52" s="606" t="str">
        <f>IF(B52="","",VLOOKUP(B52,'Список уч-ов'!$A:$L,7,FALSE))</f>
        <v>Казань</v>
      </c>
      <c r="E52" s="923"/>
      <c r="F52" s="600">
        <v>73</v>
      </c>
      <c r="G52" s="601" t="str">
        <f>IF(F52="","",VLOOKUP(F52,'Список уч-ов'!$A:$L,11,FALSE))</f>
        <v>СТЕПАНОВ М.</v>
      </c>
      <c r="H52" s="610"/>
      <c r="I52" s="611"/>
      <c r="J52" s="602"/>
      <c r="K52" s="610"/>
      <c r="L52" s="611"/>
      <c r="M52" s="594"/>
      <c r="N52" s="619"/>
      <c r="O52" s="609"/>
      <c r="P52" s="603"/>
      <c r="Q52" s="619"/>
      <c r="R52" s="609"/>
      <c r="S52" s="744"/>
    </row>
    <row r="53" spans="1:19" ht="10.5" customHeight="1">
      <c r="A53" s="924"/>
      <c r="B53" s="613">
        <v>73</v>
      </c>
      <c r="C53" s="725" t="str">
        <f>IF(B53="","",VLOOKUP(B53,'Список уч-ов'!$A:$L,11,FALSE))</f>
        <v>СТЕПАНОВ М.</v>
      </c>
      <c r="D53" s="614" t="str">
        <f>IF(B53="","",VLOOKUP(B53,'Список уч-ов'!$A:$L,7,FALSE))</f>
        <v>Казань</v>
      </c>
      <c r="E53" s="592"/>
      <c r="F53" s="593"/>
      <c r="G53" s="594"/>
      <c r="H53" s="610"/>
      <c r="I53" s="611"/>
      <c r="J53" s="602"/>
      <c r="K53" s="610"/>
      <c r="L53" s="611"/>
      <c r="M53" s="627"/>
      <c r="N53" s="925">
        <v>58</v>
      </c>
      <c r="O53" s="623">
        <v>10</v>
      </c>
      <c r="P53" s="624" t="str">
        <f>IF(O53="","",VLOOKUP(O53,'Список уч-ов'!$A:$L,11,FALSE))</f>
        <v>ГИМАТОВ Р.</v>
      </c>
      <c r="Q53" s="618"/>
      <c r="R53" s="609"/>
      <c r="S53" s="744"/>
    </row>
    <row r="54" spans="1:19" ht="10.5" customHeight="1">
      <c r="A54" s="919">
        <v>25</v>
      </c>
      <c r="B54" s="590">
        <v>25</v>
      </c>
      <c r="C54" s="722" t="str">
        <f>IF(B54="","",VLOOKUP(B54,'Список уч-ов'!$A:$L,11,FALSE))</f>
        <v>ФИЛИППОВ И.</v>
      </c>
      <c r="D54" s="591" t="str">
        <f>IF(B54="","",VLOOKUP(B54,'Список уч-ов'!$A:$L,7,FALSE))</f>
        <v>Самара</v>
      </c>
      <c r="E54" s="592"/>
      <c r="F54" s="593"/>
      <c r="G54" s="594"/>
      <c r="H54" s="610"/>
      <c r="I54" s="611"/>
      <c r="J54" s="602"/>
      <c r="K54" s="610"/>
      <c r="L54" s="611"/>
      <c r="M54" s="629"/>
      <c r="N54" s="925"/>
      <c r="O54" s="600">
        <v>15</v>
      </c>
      <c r="P54" s="630" t="str">
        <f>IF(O54="","",VLOOKUP(O54,'Список уч-ов'!$A:$L,11,FALSE))</f>
        <v>САВУШКИН Н.</v>
      </c>
      <c r="Q54" s="610"/>
      <c r="R54" s="611"/>
      <c r="S54" s="744"/>
    </row>
    <row r="55" spans="1:19" ht="10.5" customHeight="1">
      <c r="A55" s="919"/>
      <c r="B55" s="598">
        <v>32</v>
      </c>
      <c r="C55" s="723" t="str">
        <f>IF(B55="","",VLOOKUP(B55,'Список уч-ов'!$A:$L,11,FALSE))</f>
        <v>АНТОНОВ В.</v>
      </c>
      <c r="D55" s="599" t="str">
        <f>IF(B55="","",VLOOKUP(B55,'Список уч-ов'!$A:$L,7,FALSE))</f>
        <v>Самара</v>
      </c>
      <c r="E55" s="922">
        <v>13</v>
      </c>
      <c r="F55" s="600">
        <v>25</v>
      </c>
      <c r="G55" s="601" t="str">
        <f>IF(F55="","",VLOOKUP(F55,'Список уч-ов'!$A:$L,11,FALSE))</f>
        <v>ФИЛИППОВ И.</v>
      </c>
      <c r="H55" s="610"/>
      <c r="I55" s="611"/>
      <c r="J55" s="602"/>
      <c r="K55" s="610"/>
      <c r="L55" s="611"/>
      <c r="M55" s="594"/>
      <c r="N55" s="619"/>
      <c r="O55" s="609"/>
      <c r="P55" s="737" t="s">
        <v>639</v>
      </c>
      <c r="Q55" s="610"/>
      <c r="R55" s="611"/>
      <c r="S55" s="746"/>
    </row>
    <row r="56" spans="1:19" ht="10.5" customHeight="1">
      <c r="A56" s="924">
        <v>26</v>
      </c>
      <c r="B56" s="605">
        <v>0</v>
      </c>
      <c r="C56" s="724" t="str">
        <f>IF(B56="","",VLOOKUP(B56,'Список уч-ов'!$A:$L,11,FALSE))</f>
        <v>Х</v>
      </c>
      <c r="D56" s="606" t="str">
        <f>IF(B56="","",VLOOKUP(B56,'Список уч-ов'!$A:$L,7,FALSE))</f>
        <v> </v>
      </c>
      <c r="E56" s="923"/>
      <c r="F56" s="600">
        <v>32</v>
      </c>
      <c r="G56" s="607" t="str">
        <f>IF(F56="","",VLOOKUP(F56,'Список уч-ов'!$A:$L,11,FALSE))</f>
        <v>АНТОНОВ В.</v>
      </c>
      <c r="H56" s="608"/>
      <c r="I56" s="609"/>
      <c r="J56" s="602"/>
      <c r="K56" s="610"/>
      <c r="L56" s="611"/>
      <c r="M56" s="594"/>
      <c r="N56" s="619"/>
      <c r="O56" s="609"/>
      <c r="P56" s="603"/>
      <c r="Q56" s="610"/>
      <c r="R56" s="611"/>
      <c r="S56" s="635"/>
    </row>
    <row r="57" spans="1:19" ht="10.5" customHeight="1">
      <c r="A57" s="924"/>
      <c r="B57" s="613">
        <v>0</v>
      </c>
      <c r="C57" s="725" t="str">
        <f>IF(B57="","",VLOOKUP(B57,'Список уч-ов'!$A:$L,11,FALSE))</f>
        <v>Х</v>
      </c>
      <c r="D57" s="614" t="str">
        <f>IF(B57="","",VLOOKUP(B57,'Список уч-ов'!$A:$L,7,FALSE))</f>
        <v> </v>
      </c>
      <c r="E57" s="592"/>
      <c r="F57" s="593"/>
      <c r="G57" s="594"/>
      <c r="H57" s="925">
        <v>39</v>
      </c>
      <c r="I57" s="600">
        <v>29</v>
      </c>
      <c r="J57" s="615" t="str">
        <f>IF(I57="","",VLOOKUP(I57,'Список уч-ов'!$A:$L,11,FALSE))</f>
        <v>АЛЕКСЕЕВ А.</v>
      </c>
      <c r="K57" s="610"/>
      <c r="L57" s="611"/>
      <c r="M57" s="594"/>
      <c r="N57" s="619"/>
      <c r="O57" s="609"/>
      <c r="P57" s="603"/>
      <c r="Q57" s="610"/>
      <c r="R57" s="611"/>
      <c r="S57" s="747"/>
    </row>
    <row r="58" spans="1:19" ht="10.5" customHeight="1">
      <c r="A58" s="919">
        <v>27</v>
      </c>
      <c r="B58" s="590">
        <v>0</v>
      </c>
      <c r="C58" s="722" t="str">
        <f>IF(B58="","",VLOOKUP(B58,'Список уч-ов'!$A:$L,11,FALSE))</f>
        <v>Х</v>
      </c>
      <c r="D58" s="591" t="str">
        <f>IF(B58="","",VLOOKUP(B58,'Список уч-ов'!$A:$L,7,FALSE))</f>
        <v> </v>
      </c>
      <c r="E58" s="625"/>
      <c r="F58" s="626"/>
      <c r="G58" s="594"/>
      <c r="H58" s="925"/>
      <c r="I58" s="600">
        <v>109</v>
      </c>
      <c r="J58" s="616" t="str">
        <f>IF(I58="","",VLOOKUP(I58,'Список уч-ов'!$A:$L,11,FALSE))</f>
        <v>ВЛАСОВ И.</v>
      </c>
      <c r="K58" s="608"/>
      <c r="L58" s="609"/>
      <c r="M58" s="594"/>
      <c r="N58" s="619"/>
      <c r="O58" s="609"/>
      <c r="P58" s="603"/>
      <c r="Q58" s="633"/>
      <c r="R58" s="609"/>
      <c r="S58" s="748"/>
    </row>
    <row r="59" spans="1:19" ht="10.5" customHeight="1">
      <c r="A59" s="919"/>
      <c r="B59" s="598">
        <v>0</v>
      </c>
      <c r="C59" s="723" t="str">
        <f>IF(B59="","",VLOOKUP(B59,'Список уч-ов'!$A:$L,11,FALSE))</f>
        <v>Х</v>
      </c>
      <c r="D59" s="599" t="str">
        <f>IF(B59="","",VLOOKUP(B59,'Список уч-ов'!$A:$L,7,FALSE))</f>
        <v> </v>
      </c>
      <c r="E59" s="922">
        <v>14</v>
      </c>
      <c r="F59" s="600">
        <v>29</v>
      </c>
      <c r="G59" s="617" t="str">
        <f>IF(F59="","",VLOOKUP(F59,'Список уч-ов'!$A:$L,11,FALSE))</f>
        <v>АЛЕКСЕЕВ А.</v>
      </c>
      <c r="H59" s="618"/>
      <c r="I59" s="609"/>
      <c r="J59" s="737" t="s">
        <v>639</v>
      </c>
      <c r="K59" s="619"/>
      <c r="L59" s="609"/>
      <c r="M59" s="594"/>
      <c r="N59" s="619"/>
      <c r="O59" s="609"/>
      <c r="P59" s="603"/>
      <c r="Q59" s="633"/>
      <c r="R59" s="609"/>
      <c r="S59" s="748"/>
    </row>
    <row r="60" spans="1:19" ht="10.5" customHeight="1">
      <c r="A60" s="924">
        <v>28</v>
      </c>
      <c r="B60" s="605">
        <v>29</v>
      </c>
      <c r="C60" s="724" t="str">
        <f>IF(B60="","",VLOOKUP(B60,'Список уч-ов'!$A:$L,11,FALSE))</f>
        <v>АЛЕКСЕЕВ А.</v>
      </c>
      <c r="D60" s="606" t="str">
        <f>IF(B60="","",VLOOKUP(B60,'Список уч-ов'!$A:$L,7,FALSE))</f>
        <v>Курсаково</v>
      </c>
      <c r="E60" s="923"/>
      <c r="F60" s="600">
        <v>109</v>
      </c>
      <c r="G60" s="601" t="str">
        <f>IF(F60="","",VLOOKUP(F60,'Список уч-ов'!$A:$L,11,FALSE))</f>
        <v>ВЛАСОВ И.</v>
      </c>
      <c r="H60" s="610"/>
      <c r="I60" s="611"/>
      <c r="J60" s="602"/>
      <c r="K60" s="619"/>
      <c r="L60" s="609"/>
      <c r="M60" s="594"/>
      <c r="N60" s="619"/>
      <c r="O60" s="609"/>
      <c r="P60" s="603"/>
      <c r="Q60" s="610"/>
      <c r="R60" s="611"/>
      <c r="S60" s="749"/>
    </row>
    <row r="61" spans="1:19" ht="10.5" customHeight="1">
      <c r="A61" s="924"/>
      <c r="B61" s="613">
        <v>109</v>
      </c>
      <c r="C61" s="725" t="str">
        <f>IF(B61="","",VLOOKUP(B61,'Список уч-ов'!$A:$L,11,FALSE))</f>
        <v>ВЛАСОВ И.</v>
      </c>
      <c r="D61" s="614" t="str">
        <f>IF(B61="","",VLOOKUP(B61,'Список уч-ов'!$A:$L,7,FALSE))</f>
        <v>Сергиев Посад</v>
      </c>
      <c r="E61" s="592"/>
      <c r="F61" s="593"/>
      <c r="G61" s="594"/>
      <c r="H61" s="610"/>
      <c r="I61" s="611"/>
      <c r="J61" s="621"/>
      <c r="K61" s="925">
        <v>52</v>
      </c>
      <c r="L61" s="623">
        <v>6</v>
      </c>
      <c r="M61" s="624" t="str">
        <f>IF(L61="","",VLOOKUP(L61,'Список уч-ов'!$A:$L,11,FALSE))</f>
        <v>ЛОСКУТОВ Д.</v>
      </c>
      <c r="N61" s="618"/>
      <c r="O61" s="609"/>
      <c r="P61" s="603"/>
      <c r="Q61" s="610"/>
      <c r="R61" s="611"/>
      <c r="S61" s="744"/>
    </row>
    <row r="62" spans="1:19" ht="10.5" customHeight="1">
      <c r="A62" s="919">
        <v>29</v>
      </c>
      <c r="B62" s="590">
        <v>71</v>
      </c>
      <c r="C62" s="722" t="str">
        <f>IF(B62="","",VLOOKUP(B62,'Список уч-ов'!$A:$L,11,FALSE))</f>
        <v>СИДОРОВ С.</v>
      </c>
      <c r="D62" s="591" t="str">
        <f>IF(B62="","",VLOOKUP(B62,'Список уч-ов'!$A:$L,7,FALSE))</f>
        <v>Новосибирск</v>
      </c>
      <c r="E62" s="592"/>
      <c r="F62" s="593"/>
      <c r="G62" s="594"/>
      <c r="H62" s="610"/>
      <c r="I62" s="611"/>
      <c r="J62" s="622"/>
      <c r="K62" s="925"/>
      <c r="L62" s="600">
        <v>16</v>
      </c>
      <c r="M62" s="615" t="str">
        <f>IF(L62="","",VLOOKUP(L62,'Список уч-ов'!$A:$L,11,FALSE))</f>
        <v>ВИГУШИН И.</v>
      </c>
      <c r="N62" s="610"/>
      <c r="O62" s="611"/>
      <c r="P62" s="603"/>
      <c r="Q62" s="610"/>
      <c r="R62" s="611"/>
      <c r="S62" s="674"/>
    </row>
    <row r="63" spans="1:19" ht="10.5" customHeight="1">
      <c r="A63" s="919"/>
      <c r="B63" s="598">
        <v>77</v>
      </c>
      <c r="C63" s="723" t="str">
        <f>IF(B63="","",VLOOKUP(B63,'Список уч-ов'!$A:$L,11,FALSE))</f>
        <v>ХАЙРУЛЛИН И.</v>
      </c>
      <c r="D63" s="599" t="str">
        <f>IF(B63="","",VLOOKUP(B63,'Список уч-ов'!$A:$L,7,FALSE))</f>
        <v>Бавлы</v>
      </c>
      <c r="E63" s="922">
        <v>15</v>
      </c>
      <c r="F63" s="600">
        <v>24</v>
      </c>
      <c r="G63" s="601" t="str">
        <f>IF(F63="","",VLOOKUP(F63,'Список уч-ов'!$A:$L,11,FALSE))</f>
        <v>ЛОРКИН А.</v>
      </c>
      <c r="H63" s="610"/>
      <c r="I63" s="611"/>
      <c r="J63" s="602"/>
      <c r="K63" s="619"/>
      <c r="L63" s="609"/>
      <c r="M63" s="594" t="s">
        <v>638</v>
      </c>
      <c r="N63" s="928" t="s">
        <v>196</v>
      </c>
      <c r="O63" s="636">
        <f>IF(R37="","",R37)</f>
        <v>9</v>
      </c>
      <c r="P63" s="929" t="str">
        <f>IF(O63="","",VLOOKUP(O63,'Список уч-ов'!$A:$L,11,FALSE))</f>
        <v>КИРИЛЛОВ Д.</v>
      </c>
      <c r="Q63" s="929" t="e">
        <f>IF(P63="","",VLOOKUP(P63,'[19]проба'!$A:$H,3,FALSE))</f>
        <v>#N/A</v>
      </c>
      <c r="R63" s="750"/>
      <c r="S63" s="927" t="s">
        <v>46</v>
      </c>
    </row>
    <row r="64" spans="1:19" ht="10.5" customHeight="1">
      <c r="A64" s="924">
        <v>30</v>
      </c>
      <c r="B64" s="605">
        <v>24</v>
      </c>
      <c r="C64" s="724" t="str">
        <f>IF(B64="","",VLOOKUP(B64,'Список уч-ов'!$A:$L,11,FALSE))</f>
        <v>ЛОРКИН А.</v>
      </c>
      <c r="D64" s="606" t="str">
        <f>IF(B64="","",VLOOKUP(B64,'Список уч-ов'!$A:$L,7,FALSE))</f>
        <v>Самара</v>
      </c>
      <c r="E64" s="923"/>
      <c r="F64" s="600">
        <v>92</v>
      </c>
      <c r="G64" s="607" t="str">
        <f>IF(F64="","",VLOOKUP(F64,'Список уч-ов'!$A:$L,11,FALSE))</f>
        <v>УРМАНОВ А.</v>
      </c>
      <c r="H64" s="608"/>
      <c r="I64" s="609"/>
      <c r="J64" s="602"/>
      <c r="K64" s="619"/>
      <c r="L64" s="609"/>
      <c r="M64" s="594"/>
      <c r="N64" s="928"/>
      <c r="O64" s="636">
        <f>IF(R38="","",R38)</f>
        <v>79</v>
      </c>
      <c r="P64" s="930" t="str">
        <f>IF(O64="","",VLOOKUP(O64,'Список уч-ов'!$A:$L,11,FALSE))</f>
        <v>ЧИСТЯКОВ А.</v>
      </c>
      <c r="Q64" s="931" t="e">
        <f>IF(P64="","",VLOOKUP(P64,'[19]проба'!$A:$H,3,FALSE))</f>
        <v>#N/A</v>
      </c>
      <c r="R64" s="751"/>
      <c r="S64" s="927"/>
    </row>
    <row r="65" spans="1:19" ht="10.5" customHeight="1">
      <c r="A65" s="924"/>
      <c r="B65" s="613">
        <v>92</v>
      </c>
      <c r="C65" s="725" t="str">
        <f>IF(B65="","",VLOOKUP(B65,'Список уч-ов'!$A:$L,11,FALSE))</f>
        <v>УРМАНОВ А.</v>
      </c>
      <c r="D65" s="614" t="str">
        <f>IF(B65="","",VLOOKUP(B65,'Список уч-ов'!$A:$L,7,FALSE))</f>
        <v>Уфа</v>
      </c>
      <c r="E65" s="592"/>
      <c r="F65" s="593"/>
      <c r="G65" s="594" t="s">
        <v>638</v>
      </c>
      <c r="H65" s="925">
        <v>40</v>
      </c>
      <c r="I65" s="623">
        <v>6</v>
      </c>
      <c r="J65" s="624" t="str">
        <f>IF(I65="","",VLOOKUP(I65,'Список уч-ов'!$A:$L,11,FALSE))</f>
        <v>ЛОСКУТОВ Д.</v>
      </c>
      <c r="K65" s="618"/>
      <c r="L65" s="609"/>
      <c r="M65" s="594"/>
      <c r="N65" s="638"/>
      <c r="O65" s="631"/>
      <c r="P65" s="680"/>
      <c r="Q65" s="639"/>
      <c r="R65" s="640">
        <v>9</v>
      </c>
      <c r="S65" s="745" t="str">
        <f>IF(R65="","",VLOOKUP(R65,'Список уч-ов'!$A:$L,3,FALSE))</f>
        <v>КИРИЛЛОВ Денис</v>
      </c>
    </row>
    <row r="66" spans="1:19" ht="10.5" customHeight="1">
      <c r="A66" s="919">
        <v>31</v>
      </c>
      <c r="B66" s="590">
        <v>0</v>
      </c>
      <c r="C66" s="722" t="str">
        <f>IF(B66="","",VLOOKUP(B66,'Список уч-ов'!$A:$L,11,FALSE))</f>
        <v>Х</v>
      </c>
      <c r="D66" s="591" t="str">
        <f>IF(B66="","",VLOOKUP(B66,'Список уч-ов'!$A:$L,7,FALSE))</f>
        <v> </v>
      </c>
      <c r="E66" s="625"/>
      <c r="F66" s="626"/>
      <c r="G66" s="594"/>
      <c r="H66" s="925"/>
      <c r="I66" s="600">
        <v>16</v>
      </c>
      <c r="J66" s="615" t="str">
        <f>IF(I66="","",VLOOKUP(I66,'Список уч-ов'!$A:$L,11,FALSE))</f>
        <v>ВИГУШИН И.</v>
      </c>
      <c r="K66" s="610"/>
      <c r="L66" s="611"/>
      <c r="M66" s="594"/>
      <c r="N66" s="641"/>
      <c r="O66" s="631"/>
      <c r="P66" s="681"/>
      <c r="Q66" s="642"/>
      <c r="R66" s="600">
        <v>79</v>
      </c>
      <c r="S66" s="752" t="str">
        <f>IF(R66="","",VLOOKUP(R66,'Список уч-ов'!$A:$L,3,FALSE))</f>
        <v>ЧИСТЯКОВ Алексей</v>
      </c>
    </row>
    <row r="67" spans="1:19" ht="10.5" customHeight="1">
      <c r="A67" s="919"/>
      <c r="B67" s="598">
        <v>0</v>
      </c>
      <c r="C67" s="723" t="str">
        <f>IF(B67="","",VLOOKUP(B67,'Список уч-ов'!$A:$L,11,FALSE))</f>
        <v>Х</v>
      </c>
      <c r="D67" s="599" t="str">
        <f>IF(B67="","",VLOOKUP(B67,'Список уч-ов'!$A:$L,7,FALSE))</f>
        <v> </v>
      </c>
      <c r="E67" s="922">
        <v>16</v>
      </c>
      <c r="F67" s="623">
        <v>6</v>
      </c>
      <c r="G67" s="617" t="str">
        <f>IF(F67="","",VLOOKUP(F67,'Список уч-ов'!$A:$L,11,FALSE))</f>
        <v>ЛОСКУТОВ Д.</v>
      </c>
      <c r="H67" s="618"/>
      <c r="I67" s="609"/>
      <c r="J67" s="602" t="s">
        <v>638</v>
      </c>
      <c r="K67" s="610"/>
      <c r="L67" s="611"/>
      <c r="M67" s="594"/>
      <c r="N67" s="928" t="s">
        <v>197</v>
      </c>
      <c r="O67" s="636">
        <f>IF(R105="","",R105)</f>
        <v>17</v>
      </c>
      <c r="P67" s="929" t="str">
        <f>IF(O67="","",VLOOKUP(O67,'Список уч-ов'!$A:$L,11,FALSE))</f>
        <v>ПЕРВУШИН О.</v>
      </c>
      <c r="Q67" s="932" t="e">
        <f>IF(P67="","",VLOOKUP(P67,'[20]проба'!$A:$H,3,FALSE))</f>
        <v>#N/A</v>
      </c>
      <c r="R67" s="753"/>
      <c r="S67" s="760" t="s">
        <v>639</v>
      </c>
    </row>
    <row r="68" spans="1:19" ht="10.5" customHeight="1">
      <c r="A68" s="924">
        <v>32</v>
      </c>
      <c r="B68" s="605">
        <v>6</v>
      </c>
      <c r="C68" s="724" t="str">
        <f>IF(B68="","",VLOOKUP(B68,'Список уч-ов'!$A:$L,11,FALSE))</f>
        <v>ЛОСКУТОВ Д.</v>
      </c>
      <c r="D68" s="606" t="str">
        <f>IF(B68="","",VLOOKUP(B68,'Список уч-ов'!$A:$L,7,FALSE))</f>
        <v>Дзержинск</v>
      </c>
      <c r="E68" s="923"/>
      <c r="F68" s="600">
        <v>16</v>
      </c>
      <c r="G68" s="601" t="str">
        <f>IF(F68="","",VLOOKUP(F68,'Список уч-ов'!$A:$L,11,FALSE))</f>
        <v>ВИГУШИН И.</v>
      </c>
      <c r="H68" s="610"/>
      <c r="I68" s="611"/>
      <c r="J68" s="602"/>
      <c r="K68" s="610"/>
      <c r="L68" s="611"/>
      <c r="M68" s="594"/>
      <c r="N68" s="928"/>
      <c r="O68" s="636">
        <f>IF(R106="","",R106)</f>
        <v>106</v>
      </c>
      <c r="P68" s="930" t="str">
        <f>IF(O68="","",VLOOKUP(O68,'Список уч-ов'!$A:$L,11,FALSE))</f>
        <v>САПАРБАЕВ Н.</v>
      </c>
      <c r="Q68" s="930" t="e">
        <f>IF(P68="","",VLOOKUP(P68,'[19]проба'!$A:$H,3,FALSE))</f>
        <v>#N/A</v>
      </c>
      <c r="R68" s="751"/>
      <c r="S68" s="927" t="s">
        <v>47</v>
      </c>
    </row>
    <row r="69" spans="1:19" ht="10.5" customHeight="1">
      <c r="A69" s="924"/>
      <c r="B69" s="646">
        <v>16</v>
      </c>
      <c r="C69" s="725" t="str">
        <f>IF(B69="","",VLOOKUP(B69,'Список уч-ов'!$A:$L,11,FALSE))</f>
        <v>ВИГУШИН И.</v>
      </c>
      <c r="D69" s="614" t="str">
        <f>IF(B69="","",VLOOKUP(B69,'Список уч-ов'!$A:$L,7,FALSE))</f>
        <v>Самара</v>
      </c>
      <c r="E69" s="647"/>
      <c r="F69" s="648"/>
      <c r="G69" s="594"/>
      <c r="H69" s="649"/>
      <c r="I69" s="611"/>
      <c r="J69" s="602"/>
      <c r="K69" s="649"/>
      <c r="L69" s="611"/>
      <c r="M69" s="594"/>
      <c r="N69" s="633"/>
      <c r="O69" s="609"/>
      <c r="P69" s="603"/>
      <c r="Q69" s="650"/>
      <c r="R69" s="611"/>
      <c r="S69" s="927"/>
    </row>
    <row r="70" spans="1:19" ht="10.5" customHeight="1">
      <c r="A70" s="604"/>
      <c r="B70" s="631"/>
      <c r="C70" s="651"/>
      <c r="D70" s="652"/>
      <c r="E70" s="653"/>
      <c r="F70" s="648"/>
      <c r="G70" s="594"/>
      <c r="H70" s="649"/>
      <c r="I70" s="611"/>
      <c r="J70" s="602"/>
      <c r="K70" s="649"/>
      <c r="L70" s="611"/>
      <c r="M70" s="594"/>
      <c r="N70" s="633"/>
      <c r="O70" s="609"/>
      <c r="P70" s="594"/>
      <c r="Q70" s="633"/>
      <c r="R70" s="654">
        <f>IF(R65="","",IF(R65=O63,O67,IF(R65=O67,O63)))</f>
        <v>17</v>
      </c>
      <c r="S70" s="745" t="str">
        <f>IF(R70="","",VLOOKUP(R70,'Список уч-ов'!$A:$L,3,FALSE))</f>
        <v>ПЕРВУШИН Олег</v>
      </c>
    </row>
    <row r="71" spans="1:19" ht="10.5" customHeight="1">
      <c r="A71" s="604"/>
      <c r="B71" s="631"/>
      <c r="C71" s="651"/>
      <c r="D71" s="652"/>
      <c r="E71" s="653"/>
      <c r="F71" s="648"/>
      <c r="G71" s="594"/>
      <c r="H71" s="649"/>
      <c r="I71" s="611"/>
      <c r="J71" s="602"/>
      <c r="K71" s="649"/>
      <c r="L71" s="611"/>
      <c r="M71" s="594"/>
      <c r="N71" s="633"/>
      <c r="O71" s="609"/>
      <c r="P71" s="594"/>
      <c r="Q71" s="633"/>
      <c r="R71" s="655">
        <f>IF(R66="","",IF(R66=O64,O68,IF(R66=O68,O64)))</f>
        <v>106</v>
      </c>
      <c r="S71" s="754" t="str">
        <f>IF(R71="","",VLOOKUP(R71,'Список уч-ов'!$A:$L,3,FALSE))</f>
        <v>САПАРБАЕВ Нурдин</v>
      </c>
    </row>
    <row r="72" spans="1:19" ht="10.5" customHeight="1">
      <c r="A72" s="604"/>
      <c r="B72" s="631"/>
      <c r="C72" s="651"/>
      <c r="D72" s="652"/>
      <c r="E72" s="653"/>
      <c r="F72" s="648"/>
      <c r="G72" s="594"/>
      <c r="H72" s="649"/>
      <c r="I72" s="611"/>
      <c r="J72" s="602"/>
      <c r="K72" s="649"/>
      <c r="L72" s="611"/>
      <c r="M72" s="594"/>
      <c r="N72" s="633"/>
      <c r="O72" s="609"/>
      <c r="P72" s="594"/>
      <c r="Q72" s="633"/>
      <c r="R72" s="631"/>
      <c r="S72" s="755"/>
    </row>
    <row r="73" spans="2:19" ht="13.5">
      <c r="B73" s="657"/>
      <c r="C73" s="656" t="str">
        <f>'Список уч-ов'!B122</f>
        <v>Главный судья - судья МК, ВК</v>
      </c>
      <c r="D73" s="659"/>
      <c r="E73" s="660"/>
      <c r="F73" s="661"/>
      <c r="G73" s="662"/>
      <c r="H73" s="663"/>
      <c r="I73" s="657"/>
      <c r="J73" s="664"/>
      <c r="K73" s="663"/>
      <c r="L73" s="657"/>
      <c r="M73" s="656"/>
      <c r="N73" s="657"/>
      <c r="O73" s="658"/>
      <c r="P73" s="664" t="str">
        <f>'Список уч-ов'!H122</f>
        <v>М.Д. Блюм (г. Москва)</v>
      </c>
      <c r="Q73" s="660"/>
      <c r="R73" s="661"/>
      <c r="S73" s="674"/>
    </row>
    <row r="74" spans="1:19" ht="10.5" customHeight="1">
      <c r="A74" s="919">
        <v>33</v>
      </c>
      <c r="B74" s="590">
        <v>7</v>
      </c>
      <c r="C74" s="722" t="str">
        <f>IF(B74="","",VLOOKUP(B74,'Список уч-ов'!$A:$L,11,FALSE))</f>
        <v>МУРЗОВ А.</v>
      </c>
      <c r="D74" s="591" t="str">
        <f>IF(B74="","",VLOOKUP(B74,'Список уч-ов'!$A:$L,7,FALSE))</f>
        <v>Самара</v>
      </c>
      <c r="E74" s="592"/>
      <c r="F74" s="593"/>
      <c r="G74" s="594"/>
      <c r="H74" s="595"/>
      <c r="I74" s="596"/>
      <c r="J74" s="920"/>
      <c r="K74" s="921"/>
      <c r="L74" s="921"/>
      <c r="M74" s="921"/>
      <c r="N74" s="595"/>
      <c r="O74" s="595"/>
      <c r="P74" s="595"/>
      <c r="Q74" s="595"/>
      <c r="R74" s="756"/>
      <c r="S74" s="744" t="s">
        <v>157</v>
      </c>
    </row>
    <row r="75" spans="1:19" ht="10.5" customHeight="1">
      <c r="A75" s="919"/>
      <c r="B75" s="598">
        <v>12</v>
      </c>
      <c r="C75" s="723" t="str">
        <f>IF(B75="","",VLOOKUP(B75,'Список уч-ов'!$A:$L,11,FALSE))</f>
        <v>ТЮЛЕНЕВ Е.</v>
      </c>
      <c r="D75" s="599" t="str">
        <f>IF(B75="","",VLOOKUP(B75,'Список уч-ов'!$A:$L,7,FALSE))</f>
        <v>Тольятти</v>
      </c>
      <c r="E75" s="922">
        <v>17</v>
      </c>
      <c r="F75" s="600">
        <v>7</v>
      </c>
      <c r="G75" s="665" t="str">
        <f>IF(F75="","",VLOOKUP(F75,'Список уч-ов'!$A:$L,11,FALSE))</f>
        <v>МУРЗОВ А.</v>
      </c>
      <c r="H75" s="595"/>
      <c r="I75" s="596"/>
      <c r="J75" s="602"/>
      <c r="K75" s="595"/>
      <c r="L75" s="596"/>
      <c r="M75" s="594"/>
      <c r="N75" s="595"/>
      <c r="O75" s="596"/>
      <c r="P75" s="603"/>
      <c r="Q75" s="595"/>
      <c r="R75" s="596"/>
      <c r="S75" s="674"/>
    </row>
    <row r="76" spans="1:19" ht="10.5" customHeight="1">
      <c r="A76" s="924">
        <v>34</v>
      </c>
      <c r="B76" s="605">
        <v>0</v>
      </c>
      <c r="C76" s="724" t="str">
        <f>IF(B76="","",VLOOKUP(B76,'Список уч-ов'!$A:$L,11,FALSE))</f>
        <v>Х</v>
      </c>
      <c r="D76" s="606" t="str">
        <f>IF(B76="","",VLOOKUP(B76,'Список уч-ов'!$A:$L,7,FALSE))</f>
        <v> </v>
      </c>
      <c r="E76" s="923"/>
      <c r="F76" s="600">
        <v>12</v>
      </c>
      <c r="G76" s="666" t="str">
        <f>IF(F76="","",VLOOKUP(F76,'Список уч-ов'!$A:$L,11,FALSE))</f>
        <v>ТЮЛЕНЕВ Е.</v>
      </c>
      <c r="H76" s="608"/>
      <c r="I76" s="609"/>
      <c r="J76" s="602"/>
      <c r="K76" s="610"/>
      <c r="L76" s="611"/>
      <c r="M76" s="594"/>
      <c r="N76" s="610"/>
      <c r="O76" s="611"/>
      <c r="P76" s="603"/>
      <c r="Q76" s="610"/>
      <c r="R76" s="611"/>
      <c r="S76" s="744"/>
    </row>
    <row r="77" spans="1:19" ht="10.5" customHeight="1">
      <c r="A77" s="924"/>
      <c r="B77" s="613">
        <v>0</v>
      </c>
      <c r="C77" s="725" t="str">
        <f>IF(B77="","",VLOOKUP(B77,'Список уч-ов'!$A:$L,11,FALSE))</f>
        <v>Х</v>
      </c>
      <c r="D77" s="614" t="str">
        <f>IF(B77="","",VLOOKUP(B77,'Список уч-ов'!$A:$L,7,FALSE))</f>
        <v> </v>
      </c>
      <c r="E77" s="592"/>
      <c r="F77" s="593"/>
      <c r="G77" s="594"/>
      <c r="H77" s="925">
        <v>41</v>
      </c>
      <c r="I77" s="600">
        <v>7</v>
      </c>
      <c r="J77" s="643" t="str">
        <f>IF(I77="","",VLOOKUP(I77,'Список уч-ов'!$A:$L,11,FALSE))</f>
        <v>МУРЗОВ А.</v>
      </c>
      <c r="K77" s="610"/>
      <c r="L77" s="611"/>
      <c r="M77" s="594"/>
      <c r="N77" s="610"/>
      <c r="O77" s="611"/>
      <c r="P77" s="603"/>
      <c r="Q77" s="610"/>
      <c r="R77" s="611"/>
      <c r="S77" s="744"/>
    </row>
    <row r="78" spans="1:19" ht="10.5" customHeight="1">
      <c r="A78" s="919">
        <v>35</v>
      </c>
      <c r="B78" s="590">
        <v>58</v>
      </c>
      <c r="C78" s="722" t="str">
        <f>IF(B78="","",VLOOKUP(B78,'Список уч-ов'!$A:$L,11,FALSE))</f>
        <v>МЕЛЬНИКОВ Д.</v>
      </c>
      <c r="D78" s="591" t="str">
        <f>IF(B78="","",VLOOKUP(B78,'Список уч-ов'!$A:$L,7,FALSE))</f>
        <v>Балаково</v>
      </c>
      <c r="E78" s="592"/>
      <c r="F78" s="593"/>
      <c r="G78" s="594"/>
      <c r="H78" s="925"/>
      <c r="I78" s="600">
        <v>12</v>
      </c>
      <c r="J78" s="667" t="str">
        <f>IF(I78="","",VLOOKUP(I78,'Список уч-ов'!$A:$L,11,FALSE))</f>
        <v>ТЮЛЕНЕВ Е.</v>
      </c>
      <c r="K78" s="608"/>
      <c r="L78" s="609"/>
      <c r="M78" s="594"/>
      <c r="N78" s="610"/>
      <c r="O78" s="611"/>
      <c r="P78" s="603"/>
      <c r="Q78" s="610"/>
      <c r="R78" s="611"/>
      <c r="S78" s="744"/>
    </row>
    <row r="79" spans="1:19" ht="10.5" customHeight="1">
      <c r="A79" s="919"/>
      <c r="B79" s="598">
        <v>84</v>
      </c>
      <c r="C79" s="723" t="str">
        <f>IF(B79="","",VLOOKUP(B79,'Список уч-ов'!$A:$L,11,FALSE))</f>
        <v>ЮРИН В.</v>
      </c>
      <c r="D79" s="599" t="str">
        <f>IF(B79="","",VLOOKUP(B79,'Список уч-ов'!$A:$L,7,FALSE))</f>
        <v>Балаково</v>
      </c>
      <c r="E79" s="922">
        <v>18</v>
      </c>
      <c r="F79" s="600">
        <v>62</v>
      </c>
      <c r="G79" s="668" t="str">
        <f>IF(F79="","",VLOOKUP(F79,'Список уч-ов'!$A:$L,11,FALSE))</f>
        <v>МИХАЙЛОВ Ю.</v>
      </c>
      <c r="H79" s="618"/>
      <c r="I79" s="609"/>
      <c r="J79" s="602" t="s">
        <v>638</v>
      </c>
      <c r="K79" s="619"/>
      <c r="L79" s="609"/>
      <c r="M79" s="594"/>
      <c r="N79" s="610"/>
      <c r="O79" s="611"/>
      <c r="P79" s="603"/>
      <c r="Q79" s="610"/>
      <c r="R79" s="611"/>
      <c r="S79" s="744"/>
    </row>
    <row r="80" spans="1:19" ht="10.5" customHeight="1">
      <c r="A80" s="924">
        <v>36</v>
      </c>
      <c r="B80" s="605">
        <v>62</v>
      </c>
      <c r="C80" s="724" t="str">
        <f>IF(B80="","",VLOOKUP(B80,'Список уч-ов'!$A:$L,11,FALSE))</f>
        <v>МИХАЙЛОВ Ю.</v>
      </c>
      <c r="D80" s="606" t="str">
        <f>IF(B80="","",VLOOKUP(B80,'Список уч-ов'!$A:$L,7,FALSE))</f>
        <v>Самара</v>
      </c>
      <c r="E80" s="923"/>
      <c r="F80" s="600">
        <v>67</v>
      </c>
      <c r="G80" s="665" t="str">
        <f>IF(F80="","",VLOOKUP(F80,'Список уч-ов'!$A:$L,11,FALSE))</f>
        <v>ПАРИНОВ В.</v>
      </c>
      <c r="H80" s="610"/>
      <c r="I80" s="611"/>
      <c r="J80" s="602"/>
      <c r="K80" s="619"/>
      <c r="L80" s="609"/>
      <c r="M80" s="594"/>
      <c r="N80" s="610"/>
      <c r="O80" s="611"/>
      <c r="P80" s="603"/>
      <c r="Q80" s="610"/>
      <c r="R80" s="611"/>
      <c r="S80" s="744"/>
    </row>
    <row r="81" spans="1:19" ht="10.5" customHeight="1">
      <c r="A81" s="924"/>
      <c r="B81" s="613">
        <v>67</v>
      </c>
      <c r="C81" s="725" t="str">
        <f>IF(B81="","",VLOOKUP(B81,'Список уч-ов'!$A:$L,11,FALSE))</f>
        <v>ПАРИНОВ В.</v>
      </c>
      <c r="D81" s="614" t="str">
        <f>IF(B81="","",VLOOKUP(B81,'Список уч-ов'!$A:$L,7,FALSE))</f>
        <v>Самара</v>
      </c>
      <c r="E81" s="592"/>
      <c r="F81" s="593"/>
      <c r="G81" s="737" t="s">
        <v>639</v>
      </c>
      <c r="H81" s="610"/>
      <c r="I81" s="611"/>
      <c r="J81" s="621"/>
      <c r="K81" s="925">
        <v>53</v>
      </c>
      <c r="L81" s="600">
        <v>8</v>
      </c>
      <c r="M81" s="643" t="str">
        <f>IF(L81="","",VLOOKUP(L81,'Список уч-ов'!$A:$L,11,FALSE))</f>
        <v>БАГИЯН С.</v>
      </c>
      <c r="N81" s="610"/>
      <c r="O81" s="611"/>
      <c r="P81" s="603"/>
      <c r="Q81" s="610"/>
      <c r="R81" s="611"/>
      <c r="S81" s="638"/>
    </row>
    <row r="82" spans="1:19" ht="10.5" customHeight="1">
      <c r="A82" s="919">
        <v>37</v>
      </c>
      <c r="B82" s="590">
        <v>42</v>
      </c>
      <c r="C82" s="722" t="str">
        <f>IF(B82="","",VLOOKUP(B82,'Список уч-ов'!$A:$L,11,FALSE))</f>
        <v>ДИМИТРИЕВ А.</v>
      </c>
      <c r="D82" s="591" t="str">
        <f>IF(B82="","",VLOOKUP(B82,'Список уч-ов'!$A:$L,7,FALSE))</f>
        <v>Самара</v>
      </c>
      <c r="E82" s="592"/>
      <c r="F82" s="593"/>
      <c r="G82" s="594"/>
      <c r="H82" s="610"/>
      <c r="I82" s="611"/>
      <c r="J82" s="622"/>
      <c r="K82" s="925"/>
      <c r="L82" s="600">
        <v>104</v>
      </c>
      <c r="M82" s="667" t="str">
        <f>IF(L82="","",VLOOKUP(L82,'Список уч-ов'!$A:$L,11,FALSE))</f>
        <v>НЕМ А.</v>
      </c>
      <c r="N82" s="608"/>
      <c r="O82" s="609"/>
      <c r="P82" s="603"/>
      <c r="Q82" s="610"/>
      <c r="R82" s="611"/>
      <c r="S82" s="744"/>
    </row>
    <row r="83" spans="1:19" ht="10.5" customHeight="1">
      <c r="A83" s="919"/>
      <c r="B83" s="598">
        <v>91</v>
      </c>
      <c r="C83" s="723" t="str">
        <f>IF(B83="","",VLOOKUP(B83,'Список уч-ов'!$A:$L,11,FALSE))</f>
        <v>БОНДАРЕВ Е.</v>
      </c>
      <c r="D83" s="599" t="str">
        <f>IF(B83="","",VLOOKUP(B83,'Список уч-ов'!$A:$L,7,FALSE))</f>
        <v>Самара</v>
      </c>
      <c r="E83" s="922">
        <v>19</v>
      </c>
      <c r="F83" s="600">
        <v>42</v>
      </c>
      <c r="G83" s="668" t="str">
        <f>IF(F83="","",VLOOKUP(F83,'Список уч-ов'!$A:$L,11,FALSE))</f>
        <v>ДИМИТРИЕВ А.</v>
      </c>
      <c r="H83" s="610"/>
      <c r="I83" s="611"/>
      <c r="J83" s="602"/>
      <c r="K83" s="619"/>
      <c r="L83" s="609"/>
      <c r="M83" s="594" t="s">
        <v>638</v>
      </c>
      <c r="N83" s="619"/>
      <c r="O83" s="609"/>
      <c r="P83" s="603"/>
      <c r="Q83" s="610"/>
      <c r="R83" s="611"/>
      <c r="S83" s="744"/>
    </row>
    <row r="84" spans="1:19" ht="10.5" customHeight="1">
      <c r="A84" s="924">
        <v>38</v>
      </c>
      <c r="B84" s="605">
        <v>0</v>
      </c>
      <c r="C84" s="724" t="str">
        <f>IF(B84="","",VLOOKUP(B84,'Список уч-ов'!$A:$L,11,FALSE))</f>
        <v>Х</v>
      </c>
      <c r="D84" s="606" t="str">
        <f>IF(B84="","",VLOOKUP(B84,'Список уч-ов'!$A:$L,7,FALSE))</f>
        <v> </v>
      </c>
      <c r="E84" s="923"/>
      <c r="F84" s="600">
        <v>91</v>
      </c>
      <c r="G84" s="666" t="str">
        <f>IF(F84="","",VLOOKUP(F84,'Список уч-ов'!$A:$L,11,FALSE))</f>
        <v>БОНДАРЕВ Е.</v>
      </c>
      <c r="H84" s="608"/>
      <c r="I84" s="609"/>
      <c r="J84" s="602"/>
      <c r="K84" s="619"/>
      <c r="L84" s="609"/>
      <c r="M84" s="594"/>
      <c r="N84" s="619"/>
      <c r="O84" s="609"/>
      <c r="P84" s="603"/>
      <c r="Q84" s="610"/>
      <c r="R84" s="611"/>
      <c r="S84" s="744"/>
    </row>
    <row r="85" spans="1:19" ht="10.5" customHeight="1">
      <c r="A85" s="924"/>
      <c r="B85" s="613">
        <v>0</v>
      </c>
      <c r="C85" s="725" t="str">
        <f>IF(B85="","",VLOOKUP(B85,'Список уч-ов'!$A:$L,11,FALSE))</f>
        <v>Х</v>
      </c>
      <c r="D85" s="614" t="str">
        <f>IF(B85="","",VLOOKUP(B85,'Список уч-ов'!$A:$L,7,FALSE))</f>
        <v> </v>
      </c>
      <c r="E85" s="592"/>
      <c r="F85" s="593"/>
      <c r="G85" s="594"/>
      <c r="H85" s="925">
        <v>42</v>
      </c>
      <c r="I85" s="623">
        <v>8</v>
      </c>
      <c r="J85" s="669" t="str">
        <f>IF(I85="","",VLOOKUP(I85,'Список уч-ов'!$A:$L,11,FALSE))</f>
        <v>БАГИЯН С.</v>
      </c>
      <c r="K85" s="618"/>
      <c r="L85" s="609"/>
      <c r="M85" s="594"/>
      <c r="N85" s="619"/>
      <c r="O85" s="609"/>
      <c r="P85" s="603"/>
      <c r="Q85" s="610"/>
      <c r="R85" s="611"/>
      <c r="S85" s="744"/>
    </row>
    <row r="86" spans="1:19" ht="10.5" customHeight="1">
      <c r="A86" s="919">
        <v>39</v>
      </c>
      <c r="B86" s="590">
        <v>0</v>
      </c>
      <c r="C86" s="722" t="str">
        <f>IF(B86="","",VLOOKUP(B86,'Список уч-ов'!$A:$L,11,FALSE))</f>
        <v>Х</v>
      </c>
      <c r="D86" s="591" t="str">
        <f>IF(B86="","",VLOOKUP(B86,'Список уч-ов'!$A:$L,7,FALSE))</f>
        <v> </v>
      </c>
      <c r="E86" s="625"/>
      <c r="F86" s="626"/>
      <c r="G86" s="594"/>
      <c r="H86" s="925"/>
      <c r="I86" s="600">
        <v>104</v>
      </c>
      <c r="J86" s="643" t="str">
        <f>IF(I86="","",VLOOKUP(I86,'Список уч-ов'!$A:$L,11,FALSE))</f>
        <v>НЕМ А.</v>
      </c>
      <c r="K86" s="610"/>
      <c r="L86" s="611"/>
      <c r="M86" s="594"/>
      <c r="N86" s="619"/>
      <c r="O86" s="609"/>
      <c r="P86" s="603"/>
      <c r="Q86" s="610"/>
      <c r="R86" s="611"/>
      <c r="S86" s="744"/>
    </row>
    <row r="87" spans="1:19" ht="10.5" customHeight="1">
      <c r="A87" s="919"/>
      <c r="B87" s="598">
        <v>0</v>
      </c>
      <c r="C87" s="723" t="str">
        <f>IF(B87="","",VLOOKUP(B87,'Список уч-ов'!$A:$L,11,FALSE))</f>
        <v>Х</v>
      </c>
      <c r="D87" s="599" t="str">
        <f>IF(B87="","",VLOOKUP(B87,'Список уч-ов'!$A:$L,7,FALSE))</f>
        <v> </v>
      </c>
      <c r="E87" s="922">
        <v>20</v>
      </c>
      <c r="F87" s="623">
        <v>8</v>
      </c>
      <c r="G87" s="668" t="str">
        <f>IF(F87="","",VLOOKUP(F87,'Список уч-ов'!$A:$L,11,FALSE))</f>
        <v>БАГИЯН С.</v>
      </c>
      <c r="H87" s="618"/>
      <c r="I87" s="609"/>
      <c r="J87" s="602" t="s">
        <v>638</v>
      </c>
      <c r="K87" s="610"/>
      <c r="L87" s="611"/>
      <c r="M87" s="594"/>
      <c r="N87" s="619"/>
      <c r="O87" s="609"/>
      <c r="P87" s="603"/>
      <c r="Q87" s="610"/>
      <c r="R87" s="611"/>
      <c r="S87" s="744"/>
    </row>
    <row r="88" spans="1:19" ht="10.5" customHeight="1">
      <c r="A88" s="924">
        <v>40</v>
      </c>
      <c r="B88" s="605">
        <v>8</v>
      </c>
      <c r="C88" s="724" t="str">
        <f>IF(B88="","",VLOOKUP(B88,'Список уч-ов'!$A:$L,11,FALSE))</f>
        <v>БАГИЯН С.</v>
      </c>
      <c r="D88" s="606" t="str">
        <f>IF(B88="","",VLOOKUP(B88,'Список уч-ов'!$A:$L,7,FALSE))</f>
        <v>Зеленогорск</v>
      </c>
      <c r="E88" s="923"/>
      <c r="F88" s="600">
        <v>104</v>
      </c>
      <c r="G88" s="665" t="str">
        <f>IF(F88="","",VLOOKUP(F88,'Список уч-ов'!$A:$L,11,FALSE))</f>
        <v>НЕМ А.</v>
      </c>
      <c r="H88" s="610"/>
      <c r="I88" s="611"/>
      <c r="J88" s="602"/>
      <c r="K88" s="610"/>
      <c r="L88" s="611"/>
      <c r="M88" s="594"/>
      <c r="N88" s="619"/>
      <c r="O88" s="609"/>
      <c r="P88" s="603"/>
      <c r="Q88" s="610"/>
      <c r="R88" s="611"/>
      <c r="S88" s="744"/>
    </row>
    <row r="89" spans="1:19" ht="10.5" customHeight="1">
      <c r="A89" s="924"/>
      <c r="B89" s="613">
        <v>104</v>
      </c>
      <c r="C89" s="725" t="str">
        <f>IF(B89="","",VLOOKUP(B89,'Список уч-ов'!$A:$L,11,FALSE))</f>
        <v>НЕМ А.</v>
      </c>
      <c r="D89" s="614" t="str">
        <f>IF(B89="","",VLOOKUP(B89,'Список уч-ов'!$A:$L,7,FALSE))</f>
        <v>Красноярск</v>
      </c>
      <c r="E89" s="592"/>
      <c r="F89" s="593"/>
      <c r="G89" s="594"/>
      <c r="H89" s="610"/>
      <c r="I89" s="611"/>
      <c r="J89" s="602"/>
      <c r="K89" s="610"/>
      <c r="L89" s="611"/>
      <c r="M89" s="627"/>
      <c r="N89" s="925">
        <v>59</v>
      </c>
      <c r="O89" s="623">
        <v>8</v>
      </c>
      <c r="P89" s="669" t="str">
        <f>IF(O89="","",VLOOKUP(O89,'Список уч-ов'!$A:$L,11,FALSE))</f>
        <v>БАГИЯН С.</v>
      </c>
      <c r="Q89" s="628"/>
      <c r="R89" s="609"/>
      <c r="S89" s="744"/>
    </row>
    <row r="90" spans="1:19" ht="10.5" customHeight="1">
      <c r="A90" s="919">
        <v>41</v>
      </c>
      <c r="B90" s="590">
        <v>3</v>
      </c>
      <c r="C90" s="722" t="str">
        <f>IF(B90="","",VLOOKUP(B90,'Список уч-ов'!$A:$L,11,FALSE))</f>
        <v>ЧЕРНЕВ И.</v>
      </c>
      <c r="D90" s="591" t="str">
        <f>IF(B90="","",VLOOKUP(B90,'Список уч-ов'!$A:$L,7,FALSE))</f>
        <v> Воронеж</v>
      </c>
      <c r="E90" s="592"/>
      <c r="F90" s="593"/>
      <c r="G90" s="594"/>
      <c r="H90" s="610"/>
      <c r="I90" s="611"/>
      <c r="J90" s="602"/>
      <c r="K90" s="610"/>
      <c r="L90" s="611"/>
      <c r="M90" s="629"/>
      <c r="N90" s="925"/>
      <c r="O90" s="600">
        <v>104</v>
      </c>
      <c r="P90" s="670" t="str">
        <f>IF(O90="","",VLOOKUP(O90,'Список уч-ов'!$A:$L,11,FALSE))</f>
        <v>НЕМ А.</v>
      </c>
      <c r="Q90" s="608"/>
      <c r="R90" s="609"/>
      <c r="S90" s="744"/>
    </row>
    <row r="91" spans="1:19" ht="10.5" customHeight="1">
      <c r="A91" s="919"/>
      <c r="B91" s="598">
        <v>107</v>
      </c>
      <c r="C91" s="723" t="str">
        <f>IF(B91="","",VLOOKUP(B91,'Список уч-ов'!$A:$L,11,FALSE))</f>
        <v>СКОРЫНИН П.</v>
      </c>
      <c r="D91" s="599" t="str">
        <f>IF(B91="","",VLOOKUP(B91,'Список уч-ов'!$A:$L,7,FALSE))</f>
        <v>Воронеж</v>
      </c>
      <c r="E91" s="922">
        <v>21</v>
      </c>
      <c r="F91" s="600">
        <v>3</v>
      </c>
      <c r="G91" s="665" t="str">
        <f>IF(F91="","",VLOOKUP(F91,'Список уч-ов'!$A:$L,11,FALSE))</f>
        <v>ЧЕРНЕВ И.</v>
      </c>
      <c r="H91" s="610"/>
      <c r="I91" s="611"/>
      <c r="J91" s="602"/>
      <c r="K91" s="610"/>
      <c r="L91" s="611"/>
      <c r="M91" s="594"/>
      <c r="N91" s="619"/>
      <c r="O91" s="609"/>
      <c r="P91" s="603" t="s">
        <v>638</v>
      </c>
      <c r="Q91" s="619"/>
      <c r="R91" s="609"/>
      <c r="S91" s="744"/>
    </row>
    <row r="92" spans="1:19" ht="10.5" customHeight="1">
      <c r="A92" s="924">
        <v>42</v>
      </c>
      <c r="B92" s="605">
        <v>0</v>
      </c>
      <c r="C92" s="724" t="str">
        <f>IF(B92="","",VLOOKUP(B92,'Список уч-ов'!$A:$L,11,FALSE))</f>
        <v>Х</v>
      </c>
      <c r="D92" s="606" t="str">
        <f>IF(B92="","",VLOOKUP(B92,'Список уч-ов'!$A:$L,7,FALSE))</f>
        <v> </v>
      </c>
      <c r="E92" s="923"/>
      <c r="F92" s="600">
        <v>107</v>
      </c>
      <c r="G92" s="666" t="str">
        <f>IF(F92="","",VLOOKUP(F92,'Список уч-ов'!$A:$L,11,FALSE))</f>
        <v>СКОРЫНИН П.</v>
      </c>
      <c r="H92" s="608"/>
      <c r="I92" s="609"/>
      <c r="J92" s="602"/>
      <c r="K92" s="610"/>
      <c r="L92" s="611"/>
      <c r="M92" s="594"/>
      <c r="N92" s="619"/>
      <c r="O92" s="609"/>
      <c r="P92" s="603"/>
      <c r="Q92" s="619"/>
      <c r="R92" s="609"/>
      <c r="S92" s="744"/>
    </row>
    <row r="93" spans="1:19" ht="10.5" customHeight="1">
      <c r="A93" s="924"/>
      <c r="B93" s="613">
        <v>0</v>
      </c>
      <c r="C93" s="725" t="str">
        <f>IF(B93="","",VLOOKUP(B93,'Список уч-ов'!$A:$L,11,FALSE))</f>
        <v>Х</v>
      </c>
      <c r="D93" s="614" t="str">
        <f>IF(B93="","",VLOOKUP(B93,'Список уч-ов'!$A:$L,7,FALSE))</f>
        <v> </v>
      </c>
      <c r="E93" s="592"/>
      <c r="F93" s="593"/>
      <c r="G93" s="594"/>
      <c r="H93" s="925">
        <v>43</v>
      </c>
      <c r="I93" s="600">
        <v>76</v>
      </c>
      <c r="J93" s="669" t="str">
        <f>IF(I93="","",VLOOKUP(I93,'Список уч-ов'!$A:$L,11,FALSE))</f>
        <v>ТОКАРЕВ А.</v>
      </c>
      <c r="K93" s="610"/>
      <c r="L93" s="611"/>
      <c r="M93" s="594"/>
      <c r="N93" s="619"/>
      <c r="O93" s="609"/>
      <c r="P93" s="603"/>
      <c r="Q93" s="619"/>
      <c r="R93" s="609"/>
      <c r="S93" s="744"/>
    </row>
    <row r="94" spans="1:19" ht="10.5" customHeight="1">
      <c r="A94" s="919">
        <v>43</v>
      </c>
      <c r="B94" s="590">
        <v>0</v>
      </c>
      <c r="C94" s="722" t="str">
        <f>IF(B94="","",VLOOKUP(B94,'Список уч-ов'!$A:$L,11,FALSE))</f>
        <v>Х</v>
      </c>
      <c r="D94" s="591" t="str">
        <f>IF(B94="","",VLOOKUP(B94,'Список уч-ов'!$A:$L,7,FALSE))</f>
        <v> </v>
      </c>
      <c r="E94" s="632"/>
      <c r="F94" s="593"/>
      <c r="G94" s="594"/>
      <c r="H94" s="925"/>
      <c r="I94" s="600">
        <v>45</v>
      </c>
      <c r="J94" s="667" t="str">
        <f>IF(I94="","",VLOOKUP(I94,'Список уч-ов'!$A:$L,11,FALSE))</f>
        <v>ЗАЯКИН К.</v>
      </c>
      <c r="K94" s="608"/>
      <c r="L94" s="609"/>
      <c r="M94" s="594"/>
      <c r="N94" s="619"/>
      <c r="O94" s="609"/>
      <c r="P94" s="603"/>
      <c r="Q94" s="619"/>
      <c r="R94" s="609"/>
      <c r="S94" s="744"/>
    </row>
    <row r="95" spans="1:19" ht="10.5" customHeight="1">
      <c r="A95" s="919"/>
      <c r="B95" s="598">
        <v>0</v>
      </c>
      <c r="C95" s="723" t="str">
        <f>IF(B95="","",VLOOKUP(B95,'Список уч-ов'!$A:$L,11,FALSE))</f>
        <v>Х</v>
      </c>
      <c r="D95" s="599" t="str">
        <f>IF(B95="","",VLOOKUP(B95,'Список уч-ов'!$A:$L,7,FALSE))</f>
        <v> </v>
      </c>
      <c r="E95" s="922">
        <v>22</v>
      </c>
      <c r="F95" s="600">
        <v>78</v>
      </c>
      <c r="G95" s="668" t="str">
        <f>IF(F95="","",VLOOKUP(F95,'Список уч-ов'!$A:$L,11,FALSE))</f>
        <v>ЦЫМБАЛЮК Д.</v>
      </c>
      <c r="H95" s="618"/>
      <c r="I95" s="609"/>
      <c r="J95" s="737" t="s">
        <v>639</v>
      </c>
      <c r="K95" s="619"/>
      <c r="L95" s="609"/>
      <c r="M95" s="594"/>
      <c r="N95" s="619"/>
      <c r="O95" s="609"/>
      <c r="P95" s="603"/>
      <c r="Q95" s="619"/>
      <c r="R95" s="609"/>
      <c r="S95" s="744"/>
    </row>
    <row r="96" spans="1:19" ht="10.5" customHeight="1">
      <c r="A96" s="924">
        <v>44</v>
      </c>
      <c r="B96" s="605">
        <v>78</v>
      </c>
      <c r="C96" s="724" t="str">
        <f>IF(B96="","",VLOOKUP(B96,'Список уч-ов'!$A:$L,11,FALSE))</f>
        <v>ЦЫМБАЛЮК Д.</v>
      </c>
      <c r="D96" s="606" t="str">
        <f>IF(B96="","",VLOOKUP(B96,'Список уч-ов'!$A:$L,7,FALSE))</f>
        <v>Пермь </v>
      </c>
      <c r="E96" s="923"/>
      <c r="F96" s="600">
        <v>45</v>
      </c>
      <c r="G96" s="665" t="str">
        <f>IF(F96="","",VLOOKUP(F96,'Список уч-ов'!$A:$L,11,FALSE))</f>
        <v>ЗАЯКИН К.</v>
      </c>
      <c r="H96" s="610"/>
      <c r="I96" s="611"/>
      <c r="J96" s="602"/>
      <c r="K96" s="619"/>
      <c r="L96" s="609"/>
      <c r="M96" s="594"/>
      <c r="N96" s="619"/>
      <c r="O96" s="609"/>
      <c r="P96" s="603"/>
      <c r="Q96" s="619"/>
      <c r="R96" s="609"/>
      <c r="S96" s="744"/>
    </row>
    <row r="97" spans="1:19" ht="10.5" customHeight="1">
      <c r="A97" s="924"/>
      <c r="B97" s="613">
        <v>45</v>
      </c>
      <c r="C97" s="725" t="str">
        <f>IF(B97="","",VLOOKUP(B97,'Список уч-ов'!$A:$L,11,FALSE))</f>
        <v>ЗАЯКИН К.</v>
      </c>
      <c r="D97" s="614" t="str">
        <f>IF(B97="","",VLOOKUP(B97,'Список уч-ов'!$A:$L,7,FALSE))</f>
        <v>Пермь </v>
      </c>
      <c r="E97" s="592"/>
      <c r="F97" s="593"/>
      <c r="G97" s="594"/>
      <c r="H97" s="610"/>
      <c r="I97" s="611"/>
      <c r="J97" s="621"/>
      <c r="K97" s="925">
        <v>54</v>
      </c>
      <c r="L97" s="600">
        <v>18</v>
      </c>
      <c r="M97" s="668" t="str">
        <f>IF(L97="","",VLOOKUP(L97,'Список уч-ов'!$A:$L,11,FALSE))</f>
        <v>РОСЛЫЙ М.</v>
      </c>
      <c r="N97" s="618"/>
      <c r="O97" s="609"/>
      <c r="P97" s="603"/>
      <c r="Q97" s="619"/>
      <c r="R97" s="609"/>
      <c r="S97" s="744"/>
    </row>
    <row r="98" spans="1:19" ht="10.5" customHeight="1">
      <c r="A98" s="919">
        <v>45</v>
      </c>
      <c r="B98" s="590">
        <v>61</v>
      </c>
      <c r="C98" s="722" t="str">
        <f>IF(B98="","",VLOOKUP(B98,'Список уч-ов'!$A:$L,11,FALSE))</f>
        <v>МИНАЕВ А.</v>
      </c>
      <c r="D98" s="591" t="str">
        <f>IF(B98="","",VLOOKUP(B98,'Список уч-ов'!$A:$L,7,FALSE))</f>
        <v>Рязань</v>
      </c>
      <c r="E98" s="632"/>
      <c r="F98" s="593"/>
      <c r="G98" s="594"/>
      <c r="H98" s="610"/>
      <c r="I98" s="611"/>
      <c r="J98" s="622"/>
      <c r="K98" s="925"/>
      <c r="L98" s="600">
        <v>19</v>
      </c>
      <c r="M98" s="671" t="str">
        <f>IF(L98="","",VLOOKUP(L98,'Список уч-ов'!$A:$L,11,FALSE))</f>
        <v>КОРОТКОВ Д.</v>
      </c>
      <c r="N98" s="610"/>
      <c r="O98" s="611"/>
      <c r="P98" s="603"/>
      <c r="Q98" s="619"/>
      <c r="R98" s="609"/>
      <c r="S98" s="744"/>
    </row>
    <row r="99" spans="1:19" ht="10.5" customHeight="1">
      <c r="A99" s="919"/>
      <c r="B99" s="598">
        <v>65</v>
      </c>
      <c r="C99" s="723" t="str">
        <f>IF(B99="","",VLOOKUP(B99,'Список уч-ов'!$A:$L,11,FALSE))</f>
        <v>НИКОЛЬСКИЙ А.</v>
      </c>
      <c r="D99" s="599" t="str">
        <f>IF(B99="","",VLOOKUP(B99,'Список уч-ов'!$A:$L,7,FALSE))</f>
        <v>Рязань</v>
      </c>
      <c r="E99" s="922">
        <v>23</v>
      </c>
      <c r="F99" s="600">
        <v>61</v>
      </c>
      <c r="G99" s="665" t="str">
        <f>IF(F99="","",VLOOKUP(F99,'Список уч-ов'!$A:$L,11,FALSE))</f>
        <v>МИНАЕВ А.</v>
      </c>
      <c r="H99" s="610"/>
      <c r="I99" s="611"/>
      <c r="J99" s="602"/>
      <c r="K99" s="619"/>
      <c r="L99" s="609"/>
      <c r="M99" s="594" t="s">
        <v>638</v>
      </c>
      <c r="N99" s="610"/>
      <c r="O99" s="611"/>
      <c r="P99" s="603"/>
      <c r="Q99" s="619"/>
      <c r="R99" s="609"/>
      <c r="S99" s="744"/>
    </row>
    <row r="100" spans="1:19" ht="10.5" customHeight="1">
      <c r="A100" s="924">
        <v>46</v>
      </c>
      <c r="B100" s="605">
        <v>0</v>
      </c>
      <c r="C100" s="724" t="str">
        <f>IF(B100="","",VLOOKUP(B100,'Список уч-ов'!$A:$L,11,FALSE))</f>
        <v>Х</v>
      </c>
      <c r="D100" s="606" t="str">
        <f>IF(B100="","",VLOOKUP(B100,'Список уч-ов'!$A:$L,7,FALSE))</f>
        <v> </v>
      </c>
      <c r="E100" s="923"/>
      <c r="F100" s="600">
        <v>65</v>
      </c>
      <c r="G100" s="666" t="str">
        <f>IF(F100="","",VLOOKUP(F100,'Список уч-ов'!$A:$L,11,FALSE))</f>
        <v>НИКОЛЬСКИЙ А.</v>
      </c>
      <c r="H100" s="608"/>
      <c r="I100" s="609"/>
      <c r="J100" s="602"/>
      <c r="K100" s="619"/>
      <c r="L100" s="609"/>
      <c r="M100" s="594"/>
      <c r="N100" s="610"/>
      <c r="O100" s="611"/>
      <c r="P100" s="603"/>
      <c r="Q100" s="619"/>
      <c r="R100" s="609"/>
      <c r="S100" s="744"/>
    </row>
    <row r="101" spans="1:19" ht="10.5" customHeight="1">
      <c r="A101" s="924"/>
      <c r="B101" s="613">
        <v>0</v>
      </c>
      <c r="C101" s="725" t="str">
        <f>IF(B101="","",VLOOKUP(B101,'Список уч-ов'!$A:$L,11,FALSE))</f>
        <v>Х</v>
      </c>
      <c r="D101" s="614" t="str">
        <f>IF(B101="","",VLOOKUP(B101,'Список уч-ов'!$A:$L,7,FALSE))</f>
        <v> </v>
      </c>
      <c r="E101" s="592"/>
      <c r="F101" s="593"/>
      <c r="G101" s="594"/>
      <c r="H101" s="925">
        <v>44</v>
      </c>
      <c r="I101" s="600">
        <v>18</v>
      </c>
      <c r="J101" s="669" t="str">
        <f>IF(I101="","",VLOOKUP(I101,'Список уч-ов'!$A:$L,11,FALSE))</f>
        <v>РОСЛЫЙ М.</v>
      </c>
      <c r="K101" s="618"/>
      <c r="L101" s="609"/>
      <c r="M101" s="594"/>
      <c r="N101" s="610"/>
      <c r="O101" s="611"/>
      <c r="P101" s="603"/>
      <c r="Q101" s="619"/>
      <c r="R101" s="609"/>
      <c r="S101" s="927" t="s">
        <v>197</v>
      </c>
    </row>
    <row r="102" spans="1:19" ht="10.5" customHeight="1">
      <c r="A102" s="919">
        <v>47</v>
      </c>
      <c r="B102" s="590">
        <v>0</v>
      </c>
      <c r="C102" s="722" t="str">
        <f>IF(B102="","",VLOOKUP(B102,'Список уч-ов'!$A:$L,11,FALSE))</f>
        <v>Х</v>
      </c>
      <c r="D102" s="591" t="str">
        <f>IF(B102="","",VLOOKUP(B102,'Список уч-ов'!$A:$L,7,FALSE))</f>
        <v> </v>
      </c>
      <c r="E102" s="625"/>
      <c r="F102" s="626"/>
      <c r="G102" s="594"/>
      <c r="H102" s="925"/>
      <c r="I102" s="600">
        <v>19</v>
      </c>
      <c r="J102" s="643" t="str">
        <f>IF(I102="","",VLOOKUP(I102,'Список уч-ов'!$A:$L,11,FALSE))</f>
        <v>КОРОТКОВ Д.</v>
      </c>
      <c r="K102" s="610"/>
      <c r="L102" s="611"/>
      <c r="M102" s="594"/>
      <c r="N102" s="610"/>
      <c r="O102" s="611"/>
      <c r="P102" s="603"/>
      <c r="Q102" s="619"/>
      <c r="R102" s="609"/>
      <c r="S102" s="927"/>
    </row>
    <row r="103" spans="1:19" ht="10.5" customHeight="1">
      <c r="A103" s="919"/>
      <c r="B103" s="598">
        <v>0</v>
      </c>
      <c r="C103" s="723" t="str">
        <f>IF(B103="","",VLOOKUP(B103,'Список уч-ов'!$A:$L,11,FALSE))</f>
        <v>Х</v>
      </c>
      <c r="D103" s="599" t="str">
        <f>IF(B103="","",VLOOKUP(B103,'Список уч-ов'!$A:$L,7,FALSE))</f>
        <v> </v>
      </c>
      <c r="E103" s="922">
        <v>24</v>
      </c>
      <c r="F103" s="600">
        <v>18</v>
      </c>
      <c r="G103" s="668" t="str">
        <f>IF(F103="","",VLOOKUP(F103,'Список уч-ов'!$A:$L,11,FALSE))</f>
        <v>РОСЛЫЙ М.</v>
      </c>
      <c r="H103" s="618"/>
      <c r="I103" s="609"/>
      <c r="J103" s="672" t="s">
        <v>638</v>
      </c>
      <c r="K103" s="610"/>
      <c r="L103" s="611"/>
      <c r="M103" s="594"/>
      <c r="N103" s="610"/>
      <c r="O103" s="611"/>
      <c r="P103" s="603"/>
      <c r="Q103" s="619"/>
      <c r="R103" s="609"/>
      <c r="S103" s="612"/>
    </row>
    <row r="104" spans="1:19" ht="10.5" customHeight="1">
      <c r="A104" s="924">
        <v>48</v>
      </c>
      <c r="B104" s="605">
        <v>18</v>
      </c>
      <c r="C104" s="724" t="str">
        <f>IF(B104="","",VLOOKUP(B104,'Список уч-ов'!$A:$L,11,FALSE))</f>
        <v>РОСЛЫЙ М.</v>
      </c>
      <c r="D104" s="606" t="str">
        <f>IF(B104="","",VLOOKUP(B104,'Список уч-ов'!$A:$L,7,FALSE))</f>
        <v>Уссурийск</v>
      </c>
      <c r="E104" s="923"/>
      <c r="F104" s="600">
        <v>19</v>
      </c>
      <c r="G104" s="665" t="str">
        <f>IF(F104="","",VLOOKUP(F104,'Список уч-ов'!$A:$L,11,FALSE))</f>
        <v>КОРОТКОВ Д.</v>
      </c>
      <c r="H104" s="610"/>
      <c r="I104" s="611"/>
      <c r="J104" s="602"/>
      <c r="K104" s="610"/>
      <c r="L104" s="611"/>
      <c r="M104" s="594"/>
      <c r="N104" s="633"/>
      <c r="O104" s="609"/>
      <c r="P104" s="594"/>
      <c r="Q104" s="619"/>
      <c r="R104" s="609"/>
      <c r="S104" s="612"/>
    </row>
    <row r="105" spans="1:19" ht="10.5" customHeight="1">
      <c r="A105" s="924"/>
      <c r="B105" s="634">
        <v>19</v>
      </c>
      <c r="C105" s="725" t="str">
        <f>IF(B105="","",VLOOKUP(B105,'Список уч-ов'!$A:$L,11,FALSE))</f>
        <v>КОРОТКОВ Д.</v>
      </c>
      <c r="D105" s="614" t="str">
        <f>IF(B105="","",VLOOKUP(B105,'Список уч-ов'!$A:$L,7,FALSE))</f>
        <v>Балаково</v>
      </c>
      <c r="E105" s="592"/>
      <c r="F105" s="593"/>
      <c r="G105" s="594"/>
      <c r="H105" s="595"/>
      <c r="I105" s="596"/>
      <c r="J105" s="602"/>
      <c r="K105" s="595"/>
      <c r="L105" s="596"/>
      <c r="M105" s="594"/>
      <c r="N105" s="633"/>
      <c r="O105" s="609"/>
      <c r="P105" s="627"/>
      <c r="Q105" s="925">
        <v>62</v>
      </c>
      <c r="R105" s="623">
        <v>17</v>
      </c>
      <c r="S105" s="617" t="str">
        <f>IF(R105="","",VLOOKUP(R105,'Список уч-ов'!$A:$L,11,FALSE))</f>
        <v>ПЕРВУШИН О.</v>
      </c>
    </row>
    <row r="106" spans="1:19" ht="10.5" customHeight="1">
      <c r="A106" s="919">
        <v>49</v>
      </c>
      <c r="B106" s="590">
        <v>13</v>
      </c>
      <c r="C106" s="722" t="str">
        <f>IF(B106="","",VLOOKUP(B106,'Список уч-ов'!$A:$L,11,FALSE))</f>
        <v>ПРОКОФЬЕВ М.</v>
      </c>
      <c r="D106" s="591" t="str">
        <f>IF(B106="","",VLOOKUP(B106,'Список уч-ов'!$A:$L,7,FALSE))</f>
        <v>Самара</v>
      </c>
      <c r="E106" s="592"/>
      <c r="F106" s="593"/>
      <c r="G106" s="594"/>
      <c r="H106" s="595"/>
      <c r="I106" s="596"/>
      <c r="J106" s="602"/>
      <c r="K106" s="595"/>
      <c r="L106" s="596"/>
      <c r="M106" s="594"/>
      <c r="N106" s="595"/>
      <c r="O106" s="596"/>
      <c r="P106" s="629"/>
      <c r="Q106" s="925"/>
      <c r="R106" s="623">
        <v>106</v>
      </c>
      <c r="S106" s="758" t="str">
        <f>IF(R106="","",VLOOKUP(R106,'Список уч-ов'!$A:$L,11,FALSE))</f>
        <v>САПАРБАЕВ Н.</v>
      </c>
    </row>
    <row r="107" spans="1:19" ht="10.5" customHeight="1">
      <c r="A107" s="919"/>
      <c r="B107" s="598">
        <v>14</v>
      </c>
      <c r="C107" s="723" t="str">
        <f>IF(B107="","",VLOOKUP(B107,'Список уч-ов'!$A:$L,11,FALSE))</f>
        <v>МЕЩЕРЯКОВ И.</v>
      </c>
      <c r="D107" s="599" t="str">
        <f>IF(B107="","",VLOOKUP(B107,'Список уч-ов'!$A:$L,7,FALSE))</f>
        <v>Самара</v>
      </c>
      <c r="E107" s="922">
        <v>25</v>
      </c>
      <c r="F107" s="600">
        <v>13</v>
      </c>
      <c r="G107" s="665" t="str">
        <f>IF(F107="","",VLOOKUP(F107,'Список уч-ов'!$A:$L,11,FALSE))</f>
        <v>ПРОКОФЬЕВ М.</v>
      </c>
      <c r="H107" s="595"/>
      <c r="I107" s="596"/>
      <c r="J107" s="602"/>
      <c r="K107" s="595"/>
      <c r="L107" s="596"/>
      <c r="M107" s="594"/>
      <c r="N107" s="595"/>
      <c r="O107" s="596"/>
      <c r="P107" s="603"/>
      <c r="Q107" s="619"/>
      <c r="R107" s="609"/>
      <c r="S107" s="761" t="s">
        <v>638</v>
      </c>
    </row>
    <row r="108" spans="1:19" ht="10.5" customHeight="1">
      <c r="A108" s="924">
        <v>50</v>
      </c>
      <c r="B108" s="605">
        <v>0</v>
      </c>
      <c r="C108" s="724" t="str">
        <f>IF(B108="","",VLOOKUP(B108,'Список уч-ов'!$A:$L,11,FALSE))</f>
        <v>Х</v>
      </c>
      <c r="D108" s="606" t="str">
        <f>IF(B108="","",VLOOKUP(B108,'Список уч-ов'!$A:$L,7,FALSE))</f>
        <v> </v>
      </c>
      <c r="E108" s="923"/>
      <c r="F108" s="600">
        <v>14</v>
      </c>
      <c r="G108" s="666" t="str">
        <f>IF(F108="","",VLOOKUP(F108,'Список уч-ов'!$A:$L,11,FALSE))</f>
        <v>МЕЩЕРЯКОВ И.</v>
      </c>
      <c r="H108" s="608"/>
      <c r="I108" s="609"/>
      <c r="J108" s="602"/>
      <c r="K108" s="610"/>
      <c r="L108" s="611"/>
      <c r="M108" s="594"/>
      <c r="N108" s="610"/>
      <c r="O108" s="611"/>
      <c r="P108" s="603"/>
      <c r="Q108" s="619"/>
      <c r="R108" s="609"/>
      <c r="S108" s="612"/>
    </row>
    <row r="109" spans="1:19" ht="10.5" customHeight="1">
      <c r="A109" s="924"/>
      <c r="B109" s="613">
        <v>0</v>
      </c>
      <c r="C109" s="725" t="str">
        <f>IF(B109="","",VLOOKUP(B109,'Список уч-ов'!$A:$L,11,FALSE))</f>
        <v>Х</v>
      </c>
      <c r="D109" s="614" t="str">
        <f>IF(B109="","",VLOOKUP(B109,'Список уч-ов'!$A:$L,7,FALSE))</f>
        <v> </v>
      </c>
      <c r="E109" s="592"/>
      <c r="F109" s="593"/>
      <c r="G109" s="594"/>
      <c r="H109" s="925">
        <v>45</v>
      </c>
      <c r="I109" s="600">
        <v>13</v>
      </c>
      <c r="J109" s="643" t="str">
        <f>IF(I109="","",VLOOKUP(I109,'Список уч-ов'!$A:$L,11,FALSE))</f>
        <v>ПРОКОФЬЕВ М.</v>
      </c>
      <c r="K109" s="610"/>
      <c r="L109" s="611"/>
      <c r="M109" s="594"/>
      <c r="N109" s="610"/>
      <c r="O109" s="611"/>
      <c r="P109" s="603"/>
      <c r="Q109" s="619"/>
      <c r="R109" s="609"/>
      <c r="S109" s="612"/>
    </row>
    <row r="110" spans="1:19" ht="10.5" customHeight="1">
      <c r="A110" s="919">
        <v>51</v>
      </c>
      <c r="B110" s="590">
        <v>0</v>
      </c>
      <c r="C110" s="722" t="str">
        <f>IF(B110="","",VLOOKUP(B110,'Список уч-ов'!$A:$L,11,FALSE))</f>
        <v>Х</v>
      </c>
      <c r="D110" s="591" t="str">
        <f>IF(B110="","",VLOOKUP(B110,'Список уч-ов'!$A:$L,7,FALSE))</f>
        <v> </v>
      </c>
      <c r="E110" s="592"/>
      <c r="F110" s="593"/>
      <c r="G110" s="594"/>
      <c r="H110" s="925"/>
      <c r="I110" s="600">
        <v>14</v>
      </c>
      <c r="J110" s="667" t="str">
        <f>IF(I110="","",VLOOKUP(I110,'Список уч-ов'!$A:$L,11,FALSE))</f>
        <v>МЕЩЕРЯКОВ И.</v>
      </c>
      <c r="K110" s="608"/>
      <c r="L110" s="609"/>
      <c r="M110" s="594"/>
      <c r="N110" s="610"/>
      <c r="O110" s="611"/>
      <c r="P110" s="603"/>
      <c r="Q110" s="619"/>
      <c r="R110" s="609"/>
      <c r="S110" s="612"/>
    </row>
    <row r="111" spans="1:19" ht="10.5" customHeight="1">
      <c r="A111" s="919"/>
      <c r="B111" s="598">
        <v>0</v>
      </c>
      <c r="C111" s="723" t="str">
        <f>IF(B111="","",VLOOKUP(B111,'Список уч-ов'!$A:$L,11,FALSE))</f>
        <v>Х</v>
      </c>
      <c r="D111" s="599" t="str">
        <f>IF(B111="","",VLOOKUP(B111,'Список уч-ов'!$A:$L,7,FALSE))</f>
        <v> </v>
      </c>
      <c r="E111" s="922">
        <v>26</v>
      </c>
      <c r="F111" s="600">
        <v>56</v>
      </c>
      <c r="G111" s="668" t="str">
        <f>IF(F111="","",VLOOKUP(F111,'Список уч-ов'!$A:$L,11,FALSE))</f>
        <v>МАРНОСОВ А.</v>
      </c>
      <c r="H111" s="618"/>
      <c r="I111" s="609"/>
      <c r="J111" s="737" t="s">
        <v>639</v>
      </c>
      <c r="K111" s="619"/>
      <c r="L111" s="609"/>
      <c r="M111" s="594"/>
      <c r="N111" s="610"/>
      <c r="O111" s="611"/>
      <c r="P111" s="603"/>
      <c r="Q111" s="619"/>
      <c r="R111" s="609"/>
      <c r="S111" s="744"/>
    </row>
    <row r="112" spans="1:19" ht="10.5" customHeight="1">
      <c r="A112" s="924">
        <v>52</v>
      </c>
      <c r="B112" s="605">
        <v>56</v>
      </c>
      <c r="C112" s="724" t="str">
        <f>IF(B112="","",VLOOKUP(B112,'Список уч-ов'!$A:$L,11,FALSE))</f>
        <v>МАРНОСОВ А.</v>
      </c>
      <c r="D112" s="606" t="str">
        <f>IF(B112="","",VLOOKUP(B112,'Список уч-ов'!$A:$L,7,FALSE))</f>
        <v>Самара</v>
      </c>
      <c r="E112" s="923"/>
      <c r="F112" s="600">
        <v>66</v>
      </c>
      <c r="G112" s="665" t="str">
        <f>IF(F112="","",VLOOKUP(F112,'Список уч-ов'!$A:$L,11,FALSE))</f>
        <v>НОВИЧКОВ С.</v>
      </c>
      <c r="H112" s="610"/>
      <c r="I112" s="611"/>
      <c r="J112" s="602"/>
      <c r="K112" s="619"/>
      <c r="L112" s="609"/>
      <c r="M112" s="594"/>
      <c r="N112" s="610"/>
      <c r="O112" s="611"/>
      <c r="P112" s="603"/>
      <c r="Q112" s="619"/>
      <c r="R112" s="609"/>
      <c r="S112" s="744"/>
    </row>
    <row r="113" spans="1:19" ht="10.5" customHeight="1">
      <c r="A113" s="924"/>
      <c r="B113" s="613">
        <v>66</v>
      </c>
      <c r="C113" s="725" t="str">
        <f>IF(B113="","",VLOOKUP(B113,'Список уч-ов'!$A:$L,11,FALSE))</f>
        <v>НОВИЧКОВ С.</v>
      </c>
      <c r="D113" s="614" t="str">
        <f>IF(B113="","",VLOOKUP(B113,'Список уч-ов'!$A:$L,7,FALSE))</f>
        <v>Нижневартовск </v>
      </c>
      <c r="E113" s="592"/>
      <c r="F113" s="593"/>
      <c r="G113" s="594"/>
      <c r="H113" s="610"/>
      <c r="I113" s="611"/>
      <c r="J113" s="621"/>
      <c r="K113" s="925">
        <v>55</v>
      </c>
      <c r="L113" s="600">
        <v>17</v>
      </c>
      <c r="M113" s="643" t="str">
        <f>IF(L113="","",VLOOKUP(L113,'Список уч-ов'!$A:$L,11,FALSE))</f>
        <v>ПЕРВУШИН О.</v>
      </c>
      <c r="N113" s="610"/>
      <c r="O113" s="611"/>
      <c r="P113" s="603"/>
      <c r="Q113" s="619"/>
      <c r="R113" s="609"/>
      <c r="S113" s="744"/>
    </row>
    <row r="114" spans="1:19" ht="10.5" customHeight="1">
      <c r="A114" s="919">
        <v>53</v>
      </c>
      <c r="B114" s="590">
        <v>17</v>
      </c>
      <c r="C114" s="722" t="str">
        <f>IF(B114="","",VLOOKUP(B114,'Список уч-ов'!$A:$L,11,FALSE))</f>
        <v>ПЕРВУШИН О.</v>
      </c>
      <c r="D114" s="591" t="str">
        <f>IF(B114="","",VLOOKUP(B114,'Список уч-ов'!$A:$L,7,FALSE))</f>
        <v>Северск</v>
      </c>
      <c r="E114" s="592"/>
      <c r="F114" s="593"/>
      <c r="G114" s="594"/>
      <c r="H114" s="610"/>
      <c r="I114" s="611"/>
      <c r="J114" s="622"/>
      <c r="K114" s="925"/>
      <c r="L114" s="600">
        <v>106</v>
      </c>
      <c r="M114" s="667" t="str">
        <f>IF(L114="","",VLOOKUP(L114,'Список уч-ов'!$A:$L,11,FALSE))</f>
        <v>САПАРБАЕВ Н.</v>
      </c>
      <c r="N114" s="608"/>
      <c r="O114" s="609"/>
      <c r="P114" s="603"/>
      <c r="Q114" s="619"/>
      <c r="R114" s="609"/>
      <c r="S114" s="744"/>
    </row>
    <row r="115" spans="1:19" ht="10.5" customHeight="1">
      <c r="A115" s="919"/>
      <c r="B115" s="598">
        <v>106</v>
      </c>
      <c r="C115" s="723" t="str">
        <f>IF(B115="","",VLOOKUP(B115,'Список уч-ов'!$A:$L,11,FALSE))</f>
        <v>САПАРБАЕВ Н.</v>
      </c>
      <c r="D115" s="599" t="str">
        <f>IF(B115="","",VLOOKUP(B115,'Список уч-ов'!$A:$L,7,FALSE))</f>
        <v>Елизово</v>
      </c>
      <c r="E115" s="922">
        <v>27</v>
      </c>
      <c r="F115" s="600">
        <v>17</v>
      </c>
      <c r="G115" s="668" t="str">
        <f>IF(F115="","",VLOOKUP(F115,'Список уч-ов'!$A:$L,11,FALSE))</f>
        <v>ПЕРВУШИН О.</v>
      </c>
      <c r="H115" s="610"/>
      <c r="I115" s="611"/>
      <c r="J115" s="602"/>
      <c r="K115" s="619"/>
      <c r="L115" s="609"/>
      <c r="M115" s="594" t="s">
        <v>638</v>
      </c>
      <c r="N115" s="619"/>
      <c r="O115" s="609"/>
      <c r="P115" s="603"/>
      <c r="Q115" s="619"/>
      <c r="R115" s="609"/>
      <c r="S115" s="744"/>
    </row>
    <row r="116" spans="1:19" ht="10.5" customHeight="1">
      <c r="A116" s="924">
        <v>54</v>
      </c>
      <c r="B116" s="605">
        <v>0</v>
      </c>
      <c r="C116" s="724" t="str">
        <f>IF(B116="","",VLOOKUP(B116,'Список уч-ов'!$A:$L,11,FALSE))</f>
        <v>Х</v>
      </c>
      <c r="D116" s="606" t="str">
        <f>IF(B116="","",VLOOKUP(B116,'Список уч-ов'!$A:$L,7,FALSE))</f>
        <v> </v>
      </c>
      <c r="E116" s="923"/>
      <c r="F116" s="600">
        <v>106</v>
      </c>
      <c r="G116" s="666" t="str">
        <f>IF(F116="","",VLOOKUP(F116,'Список уч-ов'!$A:$L,11,FALSE))</f>
        <v>САПАРБАЕВ Н.</v>
      </c>
      <c r="H116" s="608"/>
      <c r="I116" s="609"/>
      <c r="J116" s="602"/>
      <c r="K116" s="619"/>
      <c r="L116" s="609"/>
      <c r="M116" s="594"/>
      <c r="N116" s="619"/>
      <c r="O116" s="609"/>
      <c r="P116" s="603"/>
      <c r="Q116" s="619"/>
      <c r="R116" s="609"/>
      <c r="S116" s="744"/>
    </row>
    <row r="117" spans="1:19" ht="10.5" customHeight="1">
      <c r="A117" s="924"/>
      <c r="B117" s="613">
        <v>0</v>
      </c>
      <c r="C117" s="725" t="str">
        <f>IF(B117="","",VLOOKUP(B117,'Список уч-ов'!$A:$L,11,FALSE))</f>
        <v>Х</v>
      </c>
      <c r="D117" s="614" t="str">
        <f>IF(B117="","",VLOOKUP(B117,'Список уч-ов'!$A:$L,7,FALSE))</f>
        <v> </v>
      </c>
      <c r="E117" s="592"/>
      <c r="F117" s="593"/>
      <c r="G117" s="594"/>
      <c r="H117" s="925">
        <v>46</v>
      </c>
      <c r="I117" s="600">
        <v>17</v>
      </c>
      <c r="J117" s="669" t="str">
        <f>IF(I117="","",VLOOKUP(I117,'Список уч-ов'!$A:$L,11,FALSE))</f>
        <v>ПЕРВУШИН О.</v>
      </c>
      <c r="K117" s="618"/>
      <c r="L117" s="609"/>
      <c r="M117" s="594"/>
      <c r="N117" s="619"/>
      <c r="O117" s="609"/>
      <c r="P117" s="603"/>
      <c r="Q117" s="619"/>
      <c r="R117" s="609"/>
      <c r="S117" s="744"/>
    </row>
    <row r="118" spans="1:19" ht="10.5" customHeight="1">
      <c r="A118" s="919">
        <v>55</v>
      </c>
      <c r="B118" s="590">
        <v>0</v>
      </c>
      <c r="C118" s="722" t="str">
        <f>IF(B118="","",VLOOKUP(B118,'Список уч-ов'!$A:$L,11,FALSE))</f>
        <v>Х</v>
      </c>
      <c r="D118" s="591" t="str">
        <f>IF(B118="","",VLOOKUP(B118,'Список уч-ов'!$A:$L,7,FALSE))</f>
        <v> </v>
      </c>
      <c r="E118" s="625"/>
      <c r="F118" s="626"/>
      <c r="G118" s="594"/>
      <c r="H118" s="925"/>
      <c r="I118" s="600">
        <v>106</v>
      </c>
      <c r="J118" s="643" t="str">
        <f>IF(I118="","",VLOOKUP(I118,'Список уч-ов'!$A:$L,11,FALSE))</f>
        <v>САПАРБАЕВ Н.</v>
      </c>
      <c r="K118" s="610"/>
      <c r="L118" s="611"/>
      <c r="M118" s="594"/>
      <c r="N118" s="619"/>
      <c r="O118" s="609"/>
      <c r="P118" s="603"/>
      <c r="Q118" s="619"/>
      <c r="R118" s="609"/>
      <c r="S118" s="744"/>
    </row>
    <row r="119" spans="1:19" ht="10.5" customHeight="1">
      <c r="A119" s="919"/>
      <c r="B119" s="598">
        <v>0</v>
      </c>
      <c r="C119" s="723" t="str">
        <f>IF(B119="","",VLOOKUP(B119,'Список уч-ов'!$A:$L,11,FALSE))</f>
        <v>Х</v>
      </c>
      <c r="D119" s="599" t="str">
        <f>IF(B119="","",VLOOKUP(B119,'Список уч-ов'!$A:$L,7,FALSE))</f>
        <v> </v>
      </c>
      <c r="E119" s="922">
        <v>28</v>
      </c>
      <c r="F119" s="600">
        <v>27</v>
      </c>
      <c r="G119" s="668" t="str">
        <f>IF(F119="","",VLOOKUP(F119,'Список уч-ов'!$A:$L,11,FALSE))</f>
        <v>БУГРОВ А.</v>
      </c>
      <c r="H119" s="618"/>
      <c r="I119" s="609"/>
      <c r="J119" s="602" t="s">
        <v>638</v>
      </c>
      <c r="K119" s="610"/>
      <c r="L119" s="611"/>
      <c r="M119" s="594"/>
      <c r="N119" s="619"/>
      <c r="O119" s="609"/>
      <c r="P119" s="603"/>
      <c r="Q119" s="619"/>
      <c r="R119" s="609"/>
      <c r="S119" s="744"/>
    </row>
    <row r="120" spans="1:19" ht="10.5" customHeight="1">
      <c r="A120" s="924">
        <v>56</v>
      </c>
      <c r="B120" s="605">
        <v>27</v>
      </c>
      <c r="C120" s="724" t="str">
        <f>IF(B120="","",VLOOKUP(B120,'Список уч-ов'!$A:$L,11,FALSE))</f>
        <v>БУГРОВ А.</v>
      </c>
      <c r="D120" s="606" t="str">
        <f>IF(B120="","",VLOOKUP(B120,'Список уч-ов'!$A:$L,7,FALSE))</f>
        <v>Тольятти</v>
      </c>
      <c r="E120" s="923"/>
      <c r="F120" s="600">
        <v>85</v>
      </c>
      <c r="G120" s="665" t="str">
        <f>IF(F120="","",VLOOKUP(F120,'Список уч-ов'!$A:$L,11,FALSE))</f>
        <v>САВЕНКОВ М.</v>
      </c>
      <c r="H120" s="610"/>
      <c r="I120" s="611"/>
      <c r="J120" s="602"/>
      <c r="K120" s="610"/>
      <c r="L120" s="611"/>
      <c r="M120" s="594"/>
      <c r="N120" s="619"/>
      <c r="O120" s="609"/>
      <c r="P120" s="603"/>
      <c r="Q120" s="619"/>
      <c r="R120" s="609"/>
      <c r="S120" s="744"/>
    </row>
    <row r="121" spans="1:19" ht="10.5" customHeight="1">
      <c r="A121" s="924"/>
      <c r="B121" s="613">
        <v>85</v>
      </c>
      <c r="C121" s="725" t="str">
        <f>IF(B121="","",VLOOKUP(B121,'Список уч-ов'!$A:$L,11,FALSE))</f>
        <v>САВЕНКОВ М.</v>
      </c>
      <c r="D121" s="614" t="str">
        <f>IF(B121="","",VLOOKUP(B121,'Список уч-ов'!$A:$L,7,FALSE))</f>
        <v>Сызрань</v>
      </c>
      <c r="E121" s="592"/>
      <c r="F121" s="593"/>
      <c r="G121" s="594"/>
      <c r="H121" s="610"/>
      <c r="I121" s="611"/>
      <c r="J121" s="602"/>
      <c r="K121" s="610"/>
      <c r="L121" s="611"/>
      <c r="M121" s="627"/>
      <c r="N121" s="925">
        <v>60</v>
      </c>
      <c r="O121" s="623">
        <v>17</v>
      </c>
      <c r="P121" s="669" t="str">
        <f>IF(O121="","",VLOOKUP(O121,'Список уч-ов'!$A:$L,11,FALSE))</f>
        <v>ПЕРВУШИН О.</v>
      </c>
      <c r="Q121" s="618"/>
      <c r="R121" s="609"/>
      <c r="S121" s="744"/>
    </row>
    <row r="122" spans="1:19" ht="10.5" customHeight="1">
      <c r="A122" s="919">
        <v>57</v>
      </c>
      <c r="B122" s="590">
        <v>51</v>
      </c>
      <c r="C122" s="722" t="str">
        <f>IF(B122="","",VLOOKUP(B122,'Список уч-ов'!$A:$L,11,FALSE))</f>
        <v>ЛЕБЕДЕВ А.</v>
      </c>
      <c r="D122" s="591" t="str">
        <f>IF(B122="","",VLOOKUP(B122,'Список уч-ов'!$A:$L,7,FALSE))</f>
        <v>Краснодар</v>
      </c>
      <c r="E122" s="592"/>
      <c r="F122" s="593"/>
      <c r="G122" s="594"/>
      <c r="H122" s="610"/>
      <c r="I122" s="611"/>
      <c r="J122" s="602"/>
      <c r="K122" s="610"/>
      <c r="L122" s="611"/>
      <c r="M122" s="629"/>
      <c r="N122" s="925"/>
      <c r="O122" s="600">
        <v>106</v>
      </c>
      <c r="P122" s="670" t="str">
        <f>IF(O122="","",VLOOKUP(O122,'Список уч-ов'!$A:$L,11,FALSE))</f>
        <v>САПАРБАЕВ Н.</v>
      </c>
      <c r="Q122" s="610"/>
      <c r="R122" s="611"/>
      <c r="S122" s="744"/>
    </row>
    <row r="123" spans="1:19" ht="10.5" customHeight="1">
      <c r="A123" s="919"/>
      <c r="B123" s="598">
        <v>64</v>
      </c>
      <c r="C123" s="723" t="str">
        <f>IF(B123="","",VLOOKUP(B123,'Список уч-ов'!$A:$L,11,FALSE))</f>
        <v>НЕСТЕРОВ А.</v>
      </c>
      <c r="D123" s="599" t="str">
        <f>IF(B123="","",VLOOKUP(B123,'Список уч-ов'!$A:$L,7,FALSE))</f>
        <v>Краснодар</v>
      </c>
      <c r="E123" s="922">
        <v>29</v>
      </c>
      <c r="F123" s="600">
        <v>51</v>
      </c>
      <c r="G123" s="665" t="str">
        <f>IF(F123="","",VLOOKUP(F123,'Список уч-ов'!$A:$L,11,FALSE))</f>
        <v>ЛЕБЕДЕВ А.</v>
      </c>
      <c r="H123" s="610"/>
      <c r="I123" s="611"/>
      <c r="J123" s="602"/>
      <c r="K123" s="610"/>
      <c r="L123" s="611"/>
      <c r="M123" s="594"/>
      <c r="N123" s="619"/>
      <c r="O123" s="609"/>
      <c r="P123" s="737" t="s">
        <v>640</v>
      </c>
      <c r="Q123" s="610"/>
      <c r="R123" s="611"/>
      <c r="S123" s="746"/>
    </row>
    <row r="124" spans="1:19" ht="10.5" customHeight="1">
      <c r="A124" s="924">
        <v>58</v>
      </c>
      <c r="B124" s="605">
        <v>0</v>
      </c>
      <c r="C124" s="724" t="str">
        <f>IF(B124="","",VLOOKUP(B124,'Список уч-ов'!$A:$L,11,FALSE))</f>
        <v>Х</v>
      </c>
      <c r="D124" s="606" t="str">
        <f>IF(B124="","",VLOOKUP(B124,'Список уч-ов'!$A:$L,7,FALSE))</f>
        <v> </v>
      </c>
      <c r="E124" s="923"/>
      <c r="F124" s="600">
        <v>64</v>
      </c>
      <c r="G124" s="666" t="str">
        <f>IF(F124="","",VLOOKUP(F124,'Список уч-ов'!$A:$L,11,FALSE))</f>
        <v>НЕСТЕРОВ А.</v>
      </c>
      <c r="H124" s="608"/>
      <c r="I124" s="609"/>
      <c r="J124" s="602"/>
      <c r="K124" s="610"/>
      <c r="L124" s="611"/>
      <c r="M124" s="594"/>
      <c r="N124" s="619"/>
      <c r="O124" s="609"/>
      <c r="P124" s="603"/>
      <c r="Q124" s="610"/>
      <c r="R124" s="611"/>
      <c r="S124" s="635"/>
    </row>
    <row r="125" spans="1:19" ht="10.5" customHeight="1">
      <c r="A125" s="924"/>
      <c r="B125" s="613">
        <v>0</v>
      </c>
      <c r="C125" s="725" t="str">
        <f>IF(B125="","",VLOOKUP(B125,'Список уч-ов'!$A:$L,11,FALSE))</f>
        <v>Х</v>
      </c>
      <c r="D125" s="614" t="str">
        <f>IF(B125="","",VLOOKUP(B125,'Список уч-ов'!$A:$L,7,FALSE))</f>
        <v> </v>
      </c>
      <c r="E125" s="592"/>
      <c r="F125" s="593"/>
      <c r="G125" s="594"/>
      <c r="H125" s="925">
        <v>47</v>
      </c>
      <c r="I125" s="600">
        <v>51</v>
      </c>
      <c r="J125" s="643" t="str">
        <f>IF(I125="","",VLOOKUP(I125,'Список уч-ов'!$A:$L,11,FALSE))</f>
        <v>ЛЕБЕДЕВ А.</v>
      </c>
      <c r="K125" s="610"/>
      <c r="L125" s="611"/>
      <c r="M125" s="594"/>
      <c r="N125" s="619"/>
      <c r="O125" s="609"/>
      <c r="P125" s="603"/>
      <c r="Q125" s="610"/>
      <c r="R125" s="609"/>
      <c r="S125" s="927" t="s">
        <v>48</v>
      </c>
    </row>
    <row r="126" spans="1:19" ht="10.5" customHeight="1">
      <c r="A126" s="919">
        <v>59</v>
      </c>
      <c r="B126" s="590">
        <v>0</v>
      </c>
      <c r="C126" s="722" t="str">
        <f>IF(B126="","",VLOOKUP(B126,'Список уч-ов'!$A:$L,11,FALSE))</f>
        <v>Х</v>
      </c>
      <c r="D126" s="591" t="str">
        <f>IF(B126="","",VLOOKUP(B126,'Список уч-ов'!$A:$L,7,FALSE))</f>
        <v> </v>
      </c>
      <c r="E126" s="625"/>
      <c r="F126" s="626"/>
      <c r="G126" s="594"/>
      <c r="H126" s="925"/>
      <c r="I126" s="600">
        <v>64</v>
      </c>
      <c r="J126" s="667" t="str">
        <f>IF(I126="","",VLOOKUP(I126,'Список уч-ов'!$A:$L,11,FALSE))</f>
        <v>НЕСТЕРОВ А.</v>
      </c>
      <c r="K126" s="608"/>
      <c r="L126" s="609"/>
      <c r="M126" s="594"/>
      <c r="N126" s="619"/>
      <c r="O126" s="609"/>
      <c r="P126" s="603"/>
      <c r="Q126" s="633"/>
      <c r="R126" s="611"/>
      <c r="S126" s="927"/>
    </row>
    <row r="127" spans="1:19" ht="10.5" customHeight="1">
      <c r="A127" s="919"/>
      <c r="B127" s="598">
        <v>0</v>
      </c>
      <c r="C127" s="723" t="str">
        <f>IF(B127="","",VLOOKUP(B127,'Список уч-ов'!$A:$L,11,FALSE))</f>
        <v>Х</v>
      </c>
      <c r="D127" s="599" t="str">
        <f>IF(B127="","",VLOOKUP(B127,'Список уч-ов'!$A:$L,7,FALSE))</f>
        <v> </v>
      </c>
      <c r="E127" s="922">
        <v>30</v>
      </c>
      <c r="F127" s="600">
        <v>41</v>
      </c>
      <c r="G127" s="668" t="str">
        <f>IF(F127="","",VLOOKUP(F127,'Список уч-ов'!$A:$L,11,FALSE))</f>
        <v>ДАНИЛОВ А.</v>
      </c>
      <c r="H127" s="618"/>
      <c r="I127" s="609"/>
      <c r="J127" s="602" t="s">
        <v>638</v>
      </c>
      <c r="K127" s="619"/>
      <c r="L127" s="609"/>
      <c r="M127" s="594"/>
      <c r="N127" s="619"/>
      <c r="O127" s="609"/>
      <c r="P127" s="603"/>
      <c r="Q127" s="633"/>
      <c r="R127" s="611"/>
      <c r="S127" s="744"/>
    </row>
    <row r="128" spans="1:19" ht="10.5" customHeight="1">
      <c r="A128" s="924">
        <v>60</v>
      </c>
      <c r="B128" s="605">
        <v>41</v>
      </c>
      <c r="C128" s="724" t="str">
        <f>IF(B128="","",VLOOKUP(B128,'Список уч-ов'!$A:$L,11,FALSE))</f>
        <v>ДАНИЛОВ А.</v>
      </c>
      <c r="D128" s="606" t="str">
        <f>IF(B128="","",VLOOKUP(B128,'Список уч-ов'!$A:$L,7,FALSE))</f>
        <v>Самара</v>
      </c>
      <c r="E128" s="923"/>
      <c r="F128" s="600">
        <v>76</v>
      </c>
      <c r="G128" s="665" t="str">
        <f>IF(F128="","",VLOOKUP(F128,'Список уч-ов'!$A:$L,11,FALSE))</f>
        <v>ТОКАРЕВ А.</v>
      </c>
      <c r="H128" s="610"/>
      <c r="I128" s="611"/>
      <c r="J128" s="602"/>
      <c r="K128" s="619"/>
      <c r="L128" s="609"/>
      <c r="M128" s="594"/>
      <c r="N128" s="619"/>
      <c r="O128" s="609"/>
      <c r="P128" s="603"/>
      <c r="Q128" s="763"/>
      <c r="R128" s="750"/>
      <c r="S128" s="744"/>
    </row>
    <row r="129" spans="1:19" ht="10.5" customHeight="1">
      <c r="A129" s="924"/>
      <c r="B129" s="613">
        <v>76</v>
      </c>
      <c r="C129" s="725" t="str">
        <f>IF(B129="","",VLOOKUP(B129,'Список уч-ов'!$A:$L,11,FALSE))</f>
        <v>ТОКАРЕВ А.</v>
      </c>
      <c r="D129" s="614" t="str">
        <f>IF(B129="","",VLOOKUP(B129,'Список уч-ов'!$A:$L,7,FALSE))</f>
        <v>Самара</v>
      </c>
      <c r="E129" s="592"/>
      <c r="F129" s="593"/>
      <c r="G129" s="594"/>
      <c r="H129" s="610"/>
      <c r="I129" s="611"/>
      <c r="J129" s="621"/>
      <c r="K129" s="925">
        <v>56</v>
      </c>
      <c r="L129" s="623">
        <v>5</v>
      </c>
      <c r="M129" s="669" t="str">
        <f>IF(L129="","",VLOOKUP(L129,'Список уч-ов'!$A:$L,11,FALSE))</f>
        <v>БЕРКУТОВ Д.</v>
      </c>
      <c r="N129" s="618"/>
      <c r="O129" s="609"/>
      <c r="P129" s="933">
        <v>-61</v>
      </c>
      <c r="Q129" s="764">
        <v>10</v>
      </c>
      <c r="R129" s="934" t="str">
        <f>IF(Q129="","",VLOOKUP(Q129,'Список уч-ов'!$A:$L,11,FALSE))</f>
        <v>ГИМАТОВ Р.</v>
      </c>
      <c r="S129" s="934" t="e">
        <f>IF(R129="","",VLOOKUP(R129,'[19]проба'!$A:$H,3,FALSE))</f>
        <v>#N/A</v>
      </c>
    </row>
    <row r="130" spans="1:19" ht="10.5" customHeight="1">
      <c r="A130" s="919">
        <v>61</v>
      </c>
      <c r="B130" s="590">
        <v>20</v>
      </c>
      <c r="C130" s="722" t="str">
        <f>IF(B130="","",VLOOKUP(B130,'Список уч-ов'!$A:$L,11,FALSE))</f>
        <v>КОНДРАШОВ В.</v>
      </c>
      <c r="D130" s="591" t="str">
        <f>IF(B130="","",VLOOKUP(B130,'Список уч-ов'!$A:$L,7,FALSE))</f>
        <v>Электросталь</v>
      </c>
      <c r="E130" s="592"/>
      <c r="F130" s="593"/>
      <c r="G130" s="594"/>
      <c r="H130" s="610"/>
      <c r="I130" s="611"/>
      <c r="J130" s="622"/>
      <c r="K130" s="925"/>
      <c r="L130" s="600">
        <v>11</v>
      </c>
      <c r="M130" s="643" t="str">
        <f>IF(L130="","",VLOOKUP(L130,'Список уч-ов'!$A:$L,11,FALSE))</f>
        <v>МАТИОС В.</v>
      </c>
      <c r="N130" s="610"/>
      <c r="O130" s="611"/>
      <c r="P130" s="933"/>
      <c r="Q130" s="764">
        <v>15</v>
      </c>
      <c r="R130" s="935" t="str">
        <f>IF(Q130="","",VLOOKUP(Q130,'Список уч-ов'!$A:$L,11,FALSE))</f>
        <v>САВУШКИН Н.</v>
      </c>
      <c r="S130" s="935" t="e">
        <f>IF(R130="","",VLOOKUP(R130,'[19]проба'!$A:$H,3,FALSE))</f>
        <v>#N/A</v>
      </c>
    </row>
    <row r="131" spans="1:19" ht="10.5" customHeight="1">
      <c r="A131" s="919"/>
      <c r="B131" s="598">
        <v>101</v>
      </c>
      <c r="C131" s="723" t="str">
        <f>IF(B131="","",VLOOKUP(B131,'Список уч-ов'!$A:$L,11,FALSE))</f>
        <v>ГРАБОВЕНКО А.</v>
      </c>
      <c r="D131" s="599" t="str">
        <f>IF(B131="","",VLOOKUP(B131,'Список уч-ов'!$A:$L,7,FALSE))</f>
        <v>Электросталь</v>
      </c>
      <c r="E131" s="922">
        <v>31</v>
      </c>
      <c r="F131" s="600">
        <v>108</v>
      </c>
      <c r="G131" s="665" t="str">
        <f>IF(F131="","",VLOOKUP(F131,'Список уч-ов'!$A:$L,11,FALSE))</f>
        <v>ЕСИН С.</v>
      </c>
      <c r="H131" s="610"/>
      <c r="I131" s="611"/>
      <c r="J131" s="602"/>
      <c r="K131" s="619"/>
      <c r="L131" s="609"/>
      <c r="M131" s="594" t="s">
        <v>638</v>
      </c>
      <c r="Q131" s="765"/>
      <c r="R131" s="753"/>
      <c r="S131" s="757"/>
    </row>
    <row r="132" spans="1:19" ht="10.5" customHeight="1">
      <c r="A132" s="924">
        <v>62</v>
      </c>
      <c r="B132" s="605">
        <v>108</v>
      </c>
      <c r="C132" s="724" t="str">
        <f>IF(B132="","",VLOOKUP(B132,'Список уч-ов'!$A:$L,11,FALSE))</f>
        <v>ЕСИН С.</v>
      </c>
      <c r="D132" s="606" t="str">
        <f>IF(B132="","",VLOOKUP(B132,'Список уч-ов'!$A:$L,7,FALSE))</f>
        <v>Нижний Новгород</v>
      </c>
      <c r="E132" s="923"/>
      <c r="F132" s="600">
        <v>97</v>
      </c>
      <c r="G132" s="666" t="str">
        <f>IF(F132="","",VLOOKUP(F132,'Список уч-ов'!$A:$L,11,FALSE))</f>
        <v>МАЛАХОВ Д.</v>
      </c>
      <c r="H132" s="608"/>
      <c r="I132" s="609"/>
      <c r="J132" s="602"/>
      <c r="K132" s="619"/>
      <c r="L132" s="609"/>
      <c r="M132" s="594"/>
      <c r="Q132" s="765"/>
      <c r="R132" s="751"/>
      <c r="S132" s="757"/>
    </row>
    <row r="133" spans="1:19" ht="10.5" customHeight="1">
      <c r="A133" s="924"/>
      <c r="B133" s="613">
        <v>97</v>
      </c>
      <c r="C133" s="725" t="str">
        <f>IF(B133="","",VLOOKUP(B133,'Список уч-ов'!$A:$L,11,FALSE))</f>
        <v>МАЛАХОВ Д.</v>
      </c>
      <c r="D133" s="614" t="str">
        <f>IF(B133="","",VLOOKUP(B133,'Список уч-ов'!$A:$L,7,FALSE))</f>
        <v>Дзержинск</v>
      </c>
      <c r="E133" s="592"/>
      <c r="F133" s="593"/>
      <c r="G133" s="738" t="s">
        <v>640</v>
      </c>
      <c r="H133" s="925">
        <v>48</v>
      </c>
      <c r="I133" s="623">
        <v>5</v>
      </c>
      <c r="J133" s="669" t="str">
        <f>IF(I133="","",VLOOKUP(I133,'Список уч-ов'!$A:$L,11,FALSE))</f>
        <v>БЕРКУТОВ Д.</v>
      </c>
      <c r="K133" s="618"/>
      <c r="L133" s="609"/>
      <c r="M133" s="594"/>
      <c r="N133" s="638"/>
      <c r="O133" s="631"/>
      <c r="P133" s="933">
        <v>-62</v>
      </c>
      <c r="Q133" s="764">
        <v>8</v>
      </c>
      <c r="R133" s="934" t="str">
        <f>IF(Q133="","",VLOOKUP(Q133,'Список уч-ов'!$A:$L,11,FALSE))</f>
        <v>БАГИЯН С.</v>
      </c>
      <c r="S133" s="934" t="e">
        <f>IF(R133="","",VLOOKUP(R133,'[20]проба'!$A:$H,3,FALSE))</f>
        <v>#N/A</v>
      </c>
    </row>
    <row r="134" spans="1:19" ht="10.5" customHeight="1">
      <c r="A134" s="919">
        <v>63</v>
      </c>
      <c r="B134" s="590">
        <v>0</v>
      </c>
      <c r="C134" s="722" t="str">
        <f>IF(B134="","",VLOOKUP(B134,'Список уч-ов'!$A:$L,11,FALSE))</f>
        <v>Х</v>
      </c>
      <c r="D134" s="591" t="str">
        <f>IF(B134="","",VLOOKUP(B134,'Список уч-ов'!$A:$L,7,FALSE))</f>
        <v> </v>
      </c>
      <c r="E134" s="625"/>
      <c r="F134" s="626"/>
      <c r="G134" s="594"/>
      <c r="H134" s="925"/>
      <c r="I134" s="600">
        <v>11</v>
      </c>
      <c r="J134" s="643" t="str">
        <f>IF(I134="","",VLOOKUP(I134,'Список уч-ов'!$A:$L,11,FALSE))</f>
        <v>МАТИОС В.</v>
      </c>
      <c r="K134" s="610"/>
      <c r="L134" s="611"/>
      <c r="M134" s="594"/>
      <c r="N134" s="641"/>
      <c r="O134" s="631"/>
      <c r="P134" s="933"/>
      <c r="Q134" s="764">
        <v>104</v>
      </c>
      <c r="R134" s="935" t="str">
        <f>IF(Q134="","",VLOOKUP(Q134,'Список уч-ов'!$A:$L,11,FALSE))</f>
        <v>НЕМ А.</v>
      </c>
      <c r="S134" s="935" t="e">
        <f>IF(R134="","",VLOOKUP(R134,'[19]проба'!$A:$H,3,FALSE))</f>
        <v>#N/A</v>
      </c>
    </row>
    <row r="135" spans="1:19" ht="10.5" customHeight="1">
      <c r="A135" s="919"/>
      <c r="B135" s="598">
        <v>0</v>
      </c>
      <c r="C135" s="723" t="str">
        <f>IF(B135="","",VLOOKUP(B135,'Список уч-ов'!$A:$L,11,FALSE))</f>
        <v>Х</v>
      </c>
      <c r="D135" s="599" t="str">
        <f>IF(B135="","",VLOOKUP(B135,'Список уч-ов'!$A:$L,7,FALSE))</f>
        <v> </v>
      </c>
      <c r="E135" s="922">
        <v>32</v>
      </c>
      <c r="F135" s="623">
        <v>5</v>
      </c>
      <c r="G135" s="668" t="str">
        <f>IF(F135="","",VLOOKUP(F135,'Список уч-ов'!$A:$L,11,FALSE))</f>
        <v>БЕРКУТОВ Д.</v>
      </c>
      <c r="H135" s="618"/>
      <c r="I135" s="609"/>
      <c r="J135" s="602" t="s">
        <v>638</v>
      </c>
      <c r="K135" s="610"/>
      <c r="L135" s="611"/>
      <c r="M135" s="594"/>
      <c r="R135" s="734"/>
      <c r="S135" s="644"/>
    </row>
    <row r="136" spans="1:19" ht="10.5" customHeight="1">
      <c r="A136" s="924">
        <v>64</v>
      </c>
      <c r="B136" s="605">
        <v>5</v>
      </c>
      <c r="C136" s="724" t="str">
        <f>IF(B136="","",VLOOKUP(B136,'Список уч-ов'!$A:$L,11,FALSE))</f>
        <v>БЕРКУТОВ Д.</v>
      </c>
      <c r="D136" s="606" t="str">
        <f>IF(B136="","",VLOOKUP(B136,'Список уч-ов'!$A:$L,7,FALSE))</f>
        <v>Ижевск</v>
      </c>
      <c r="E136" s="923"/>
      <c r="F136" s="600">
        <v>11</v>
      </c>
      <c r="G136" s="665" t="str">
        <f>IF(F136="","",VLOOKUP(F136,'Список уч-ов'!$A:$L,11,FALSE))</f>
        <v>МАТИОС В.</v>
      </c>
      <c r="H136" s="610"/>
      <c r="I136" s="611"/>
      <c r="J136" s="602"/>
      <c r="K136" s="610"/>
      <c r="L136" s="611"/>
      <c r="M136" s="594"/>
      <c r="R136" s="645"/>
      <c r="S136" s="735"/>
    </row>
    <row r="137" spans="1:19" ht="10.5" customHeight="1">
      <c r="A137" s="924"/>
      <c r="B137" s="646">
        <v>11</v>
      </c>
      <c r="C137" s="725" t="str">
        <f>IF(B137="","",VLOOKUP(B137,'Список уч-ов'!$A:$L,11,FALSE))</f>
        <v>МАТИОС В.</v>
      </c>
      <c r="D137" s="614" t="str">
        <f>IF(B137="","",VLOOKUP(B137,'Список уч-ов'!$A:$L,7,FALSE))</f>
        <v>Набережные Челны</v>
      </c>
      <c r="E137" s="647"/>
      <c r="F137" s="648"/>
      <c r="G137" s="594"/>
      <c r="H137" s="649"/>
      <c r="I137" s="611"/>
      <c r="J137" s="602"/>
      <c r="K137" s="649"/>
      <c r="L137" s="611"/>
      <c r="M137" s="594"/>
      <c r="N137" s="633"/>
      <c r="O137" s="609"/>
      <c r="P137" s="603"/>
      <c r="Q137" s="650"/>
      <c r="R137" s="736"/>
      <c r="S137" s="735"/>
    </row>
    <row r="138" spans="1:19" ht="12.75">
      <c r="A138" s="589"/>
      <c r="B138" s="589"/>
      <c r="C138" s="589"/>
      <c r="D138" s="589"/>
      <c r="E138" s="589"/>
      <c r="F138" s="589"/>
      <c r="G138" s="589"/>
      <c r="I138" s="589"/>
      <c r="J138" s="589"/>
      <c r="L138" s="589"/>
      <c r="M138" s="589"/>
      <c r="N138" s="633"/>
      <c r="O138" s="609"/>
      <c r="P138" s="594"/>
      <c r="Q138" s="645"/>
      <c r="R138" s="645"/>
      <c r="S138" s="612"/>
    </row>
    <row r="139" spans="2:18" ht="12.75">
      <c r="B139" s="657"/>
      <c r="Q139" s="637"/>
      <c r="R139" s="637"/>
    </row>
    <row r="141" spans="3:16" ht="13.5">
      <c r="C141" s="656" t="str">
        <f>'Список уч-ов'!B124</f>
        <v>Главный секретарь - судья МК, ВК</v>
      </c>
      <c r="D141" s="659"/>
      <c r="E141" s="660"/>
      <c r="F141" s="661"/>
      <c r="G141" s="662"/>
      <c r="H141" s="663"/>
      <c r="I141" s="657"/>
      <c r="J141" s="664"/>
      <c r="K141" s="663"/>
      <c r="L141" s="657"/>
      <c r="M141" s="656"/>
      <c r="N141" s="682"/>
      <c r="O141" s="683"/>
      <c r="P141" s="684" t="str">
        <f>'Список уч-ов'!H124</f>
        <v>А.С. Рожкова (г. Н Новгород)</v>
      </c>
    </row>
  </sheetData>
  <sheetProtection/>
  <mergeCells count="149">
    <mergeCell ref="A3:S3"/>
    <mergeCell ref="A4:S4"/>
    <mergeCell ref="A136:A137"/>
    <mergeCell ref="P129:P130"/>
    <mergeCell ref="R129:S129"/>
    <mergeCell ref="S125:S126"/>
    <mergeCell ref="R130:S130"/>
    <mergeCell ref="P133:P134"/>
    <mergeCell ref="R133:S133"/>
    <mergeCell ref="R134:S134"/>
    <mergeCell ref="E131:E132"/>
    <mergeCell ref="A132:A133"/>
    <mergeCell ref="H133:H134"/>
    <mergeCell ref="A134:A135"/>
    <mergeCell ref="E135:E136"/>
    <mergeCell ref="N121:N122"/>
    <mergeCell ref="A122:A123"/>
    <mergeCell ref="E123:E124"/>
    <mergeCell ref="A124:A125"/>
    <mergeCell ref="H125:H126"/>
    <mergeCell ref="A126:A127"/>
    <mergeCell ref="E127:E128"/>
    <mergeCell ref="A128:A129"/>
    <mergeCell ref="K129:K130"/>
    <mergeCell ref="A130:A131"/>
    <mergeCell ref="K113:K114"/>
    <mergeCell ref="A114:A115"/>
    <mergeCell ref="E115:E116"/>
    <mergeCell ref="A116:A117"/>
    <mergeCell ref="H117:H118"/>
    <mergeCell ref="A118:A119"/>
    <mergeCell ref="E119:E120"/>
    <mergeCell ref="A120:A121"/>
    <mergeCell ref="A108:A109"/>
    <mergeCell ref="H109:H110"/>
    <mergeCell ref="A110:A111"/>
    <mergeCell ref="E111:E112"/>
    <mergeCell ref="A112:A113"/>
    <mergeCell ref="E99:E100"/>
    <mergeCell ref="A100:A101"/>
    <mergeCell ref="H101:H102"/>
    <mergeCell ref="S101:S102"/>
    <mergeCell ref="A102:A103"/>
    <mergeCell ref="E103:E104"/>
    <mergeCell ref="A104:A105"/>
    <mergeCell ref="Q105:Q106"/>
    <mergeCell ref="A106:A107"/>
    <mergeCell ref="E107:E108"/>
    <mergeCell ref="N89:N90"/>
    <mergeCell ref="A90:A91"/>
    <mergeCell ref="E91:E92"/>
    <mergeCell ref="A92:A93"/>
    <mergeCell ref="H93:H94"/>
    <mergeCell ref="A94:A95"/>
    <mergeCell ref="E95:E96"/>
    <mergeCell ref="A96:A97"/>
    <mergeCell ref="K97:K98"/>
    <mergeCell ref="A98:A99"/>
    <mergeCell ref="A82:A83"/>
    <mergeCell ref="E83:E84"/>
    <mergeCell ref="A84:A85"/>
    <mergeCell ref="H85:H86"/>
    <mergeCell ref="A86:A87"/>
    <mergeCell ref="E87:E88"/>
    <mergeCell ref="A88:A89"/>
    <mergeCell ref="S68:S69"/>
    <mergeCell ref="A74:A75"/>
    <mergeCell ref="J74:M74"/>
    <mergeCell ref="E75:E76"/>
    <mergeCell ref="A76:A77"/>
    <mergeCell ref="H77:H78"/>
    <mergeCell ref="A78:A79"/>
    <mergeCell ref="E79:E80"/>
    <mergeCell ref="A80:A81"/>
    <mergeCell ref="K81:K82"/>
    <mergeCell ref="A64:A65"/>
    <mergeCell ref="P64:Q64"/>
    <mergeCell ref="H65:H66"/>
    <mergeCell ref="A66:A67"/>
    <mergeCell ref="E67:E68"/>
    <mergeCell ref="N67:N68"/>
    <mergeCell ref="P67:Q67"/>
    <mergeCell ref="A68:A69"/>
    <mergeCell ref="P68:Q68"/>
    <mergeCell ref="E63:E64"/>
    <mergeCell ref="N63:N64"/>
    <mergeCell ref="P63:Q63"/>
    <mergeCell ref="S63:S64"/>
    <mergeCell ref="N53:N54"/>
    <mergeCell ref="A54:A55"/>
    <mergeCell ref="E55:E56"/>
    <mergeCell ref="A56:A57"/>
    <mergeCell ref="H57:H58"/>
    <mergeCell ref="A58:A59"/>
    <mergeCell ref="E59:E60"/>
    <mergeCell ref="A60:A61"/>
    <mergeCell ref="K61:K62"/>
    <mergeCell ref="A62:A63"/>
    <mergeCell ref="K45:K46"/>
    <mergeCell ref="A46:A47"/>
    <mergeCell ref="E47:E48"/>
    <mergeCell ref="A48:A49"/>
    <mergeCell ref="H49:H50"/>
    <mergeCell ref="A50:A51"/>
    <mergeCell ref="E51:E52"/>
    <mergeCell ref="A52:A53"/>
    <mergeCell ref="A40:A41"/>
    <mergeCell ref="H41:H42"/>
    <mergeCell ref="A42:A43"/>
    <mergeCell ref="E43:E44"/>
    <mergeCell ref="A44:A45"/>
    <mergeCell ref="E31:E32"/>
    <mergeCell ref="A32:A33"/>
    <mergeCell ref="H33:H34"/>
    <mergeCell ref="S33:S34"/>
    <mergeCell ref="A34:A35"/>
    <mergeCell ref="E35:E36"/>
    <mergeCell ref="A36:A37"/>
    <mergeCell ref="Q37:Q38"/>
    <mergeCell ref="A38:A39"/>
    <mergeCell ref="E39:E40"/>
    <mergeCell ref="N21:N22"/>
    <mergeCell ref="A22:A23"/>
    <mergeCell ref="E23:E24"/>
    <mergeCell ref="A24:A25"/>
    <mergeCell ref="H25:H26"/>
    <mergeCell ref="A26:A27"/>
    <mergeCell ref="E27:E28"/>
    <mergeCell ref="A28:A29"/>
    <mergeCell ref="K29:K30"/>
    <mergeCell ref="A30:A31"/>
    <mergeCell ref="K13:K14"/>
    <mergeCell ref="A14:A15"/>
    <mergeCell ref="E15:E16"/>
    <mergeCell ref="A16:A17"/>
    <mergeCell ref="H17:H18"/>
    <mergeCell ref="A18:A19"/>
    <mergeCell ref="E19:E20"/>
    <mergeCell ref="A20:A21"/>
    <mergeCell ref="A1:S1"/>
    <mergeCell ref="A2:S2"/>
    <mergeCell ref="A6:A7"/>
    <mergeCell ref="J6:M6"/>
    <mergeCell ref="E7:E8"/>
    <mergeCell ref="A8:A9"/>
    <mergeCell ref="H9:H10"/>
    <mergeCell ref="A10:A11"/>
    <mergeCell ref="E11:E12"/>
    <mergeCell ref="A12:A13"/>
  </mergeCells>
  <printOptions horizontalCentered="1"/>
  <pageMargins left="0.1968503937007874" right="0.1968503937007874" top="0" bottom="0" header="0.1968503937007874" footer="0"/>
  <pageSetup horizontalDpi="600" verticalDpi="600" orientation="portrait" paperSize="9" scale="92" r:id="rId1"/>
  <rowBreaks count="1" manualBreakCount="1">
    <brk id="73" max="1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Z39"/>
  <sheetViews>
    <sheetView view="pageBreakPreview" zoomScale="60" zoomScaleNormal="75" zoomScalePageLayoutView="0" workbookViewId="0" topLeftCell="A1">
      <selection activeCell="Y2" sqref="Y2:Y4"/>
    </sheetView>
  </sheetViews>
  <sheetFormatPr defaultColWidth="9.33203125" defaultRowHeight="12.75"/>
  <cols>
    <col min="1" max="1" width="7.66015625" style="440" customWidth="1"/>
    <col min="2" max="2" width="26.33203125" style="440" customWidth="1"/>
    <col min="3" max="10" width="5.5" style="440" customWidth="1"/>
    <col min="11" max="12" width="6.66015625" style="440" customWidth="1"/>
    <col min="13" max="13" width="7.66015625" style="440" customWidth="1"/>
    <col min="14" max="14" width="26.33203125" style="440" customWidth="1"/>
    <col min="15" max="22" width="5.5" style="440" customWidth="1"/>
    <col min="23" max="16384" width="9.33203125" style="440" customWidth="1"/>
  </cols>
  <sheetData>
    <row r="1" spans="1:26" ht="24" customHeight="1" thickBot="1">
      <c r="A1" s="936" t="s">
        <v>147</v>
      </c>
      <c r="B1" s="936"/>
      <c r="C1" s="936"/>
      <c r="D1" s="936"/>
      <c r="E1" s="936"/>
      <c r="F1" s="936"/>
      <c r="G1" s="936"/>
      <c r="H1" s="936"/>
      <c r="I1" s="936"/>
      <c r="J1" s="936"/>
      <c r="K1" s="936"/>
      <c r="L1" s="438"/>
      <c r="M1" s="936" t="s">
        <v>147</v>
      </c>
      <c r="N1" s="936"/>
      <c r="O1" s="936"/>
      <c r="P1" s="936"/>
      <c r="Q1" s="936"/>
      <c r="R1" s="936"/>
      <c r="S1" s="936"/>
      <c r="T1" s="936"/>
      <c r="U1" s="936"/>
      <c r="V1" s="936"/>
      <c r="W1" s="956">
        <f>Y2*6+1</f>
        <v>157</v>
      </c>
      <c r="X1" s="956"/>
      <c r="Y1" s="440">
        <f>W1</f>
        <v>157</v>
      </c>
      <c r="Z1" s="440">
        <f>W1+5</f>
        <v>162</v>
      </c>
    </row>
    <row r="2" spans="1:25" ht="15" customHeight="1" thickBot="1">
      <c r="A2" s="556" t="s">
        <v>162</v>
      </c>
      <c r="B2" s="555" t="s">
        <v>189</v>
      </c>
      <c r="C2" s="937" t="s">
        <v>175</v>
      </c>
      <c r="D2" s="937"/>
      <c r="E2" s="938" t="str">
        <f>VLOOKUP(A3,Протокол!$A:$L,2,FALSE)</f>
        <v>М40-49</v>
      </c>
      <c r="F2" s="939"/>
      <c r="G2" s="937" t="s">
        <v>163</v>
      </c>
      <c r="H2" s="937"/>
      <c r="I2" s="938" t="str">
        <f>VLOOKUP(A3,Протокол!$A:$L,6,FALSE)</f>
        <v>26.02</v>
      </c>
      <c r="J2" s="939"/>
      <c r="K2" s="442"/>
      <c r="L2" s="443"/>
      <c r="M2" s="556" t="s">
        <v>162</v>
      </c>
      <c r="N2" s="555" t="s">
        <v>189</v>
      </c>
      <c r="O2" s="937" t="s">
        <v>175</v>
      </c>
      <c r="P2" s="937"/>
      <c r="Q2" s="938" t="str">
        <f>VLOOKUP(M3,Протокол!$A:$L,2,FALSE)</f>
        <v>М40-49</v>
      </c>
      <c r="R2" s="939"/>
      <c r="S2" s="937" t="s">
        <v>163</v>
      </c>
      <c r="T2" s="937"/>
      <c r="U2" s="938" t="str">
        <f>VLOOKUP(M3,Протокол!$A:$L,6,FALSE)</f>
        <v>26.02</v>
      </c>
      <c r="V2" s="939"/>
      <c r="W2" s="956"/>
      <c r="X2" s="956"/>
      <c r="Y2" s="957">
        <v>26</v>
      </c>
    </row>
    <row r="3" spans="1:25" ht="15" customHeight="1" thickBot="1">
      <c r="A3" s="444">
        <f>W1</f>
        <v>157</v>
      </c>
      <c r="B3" s="445"/>
      <c r="C3" s="943" t="s">
        <v>164</v>
      </c>
      <c r="D3" s="944"/>
      <c r="E3" s="938"/>
      <c r="F3" s="939"/>
      <c r="G3" s="943" t="s">
        <v>165</v>
      </c>
      <c r="H3" s="944"/>
      <c r="I3" s="938" t="str">
        <f>VLOOKUP(A3,Протокол!$A:$L,4,FALSE)</f>
        <v>1</v>
      </c>
      <c r="J3" s="939"/>
      <c r="K3" s="442"/>
      <c r="L3" s="443"/>
      <c r="M3" s="444">
        <f>A3+1</f>
        <v>158</v>
      </c>
      <c r="N3" s="445"/>
      <c r="O3" s="943" t="s">
        <v>164</v>
      </c>
      <c r="P3" s="944"/>
      <c r="Q3" s="938"/>
      <c r="R3" s="939"/>
      <c r="S3" s="943" t="s">
        <v>165</v>
      </c>
      <c r="T3" s="944"/>
      <c r="U3" s="938" t="str">
        <f>VLOOKUP(M3,Протокол!$A:$L,4,FALSE)</f>
        <v>1</v>
      </c>
      <c r="V3" s="939"/>
      <c r="W3" s="956"/>
      <c r="X3" s="956"/>
      <c r="Y3" s="957"/>
    </row>
    <row r="4" spans="2:25" ht="15" customHeight="1" thickBot="1">
      <c r="B4" s="446"/>
      <c r="C4" s="945" t="s">
        <v>188</v>
      </c>
      <c r="D4" s="945"/>
      <c r="E4" s="938" t="str">
        <f>VLOOKUP(A3,Протокол!$A:$L,3,FALSE)</f>
        <v>27</v>
      </c>
      <c r="F4" s="939"/>
      <c r="G4" s="947" t="s">
        <v>167</v>
      </c>
      <c r="H4" s="948"/>
      <c r="I4" s="938" t="str">
        <f>VLOOKUP(A3,Протокол!$A:$L,5,FALSE)</f>
        <v>1-3</v>
      </c>
      <c r="J4" s="939"/>
      <c r="K4" s="442"/>
      <c r="L4" s="443"/>
      <c r="N4" s="446"/>
      <c r="O4" s="945" t="s">
        <v>166</v>
      </c>
      <c r="P4" s="946"/>
      <c r="Q4" s="938" t="str">
        <f>VLOOKUP(M3,Протокол!$A:$L,3,FALSE)</f>
        <v>27</v>
      </c>
      <c r="R4" s="939"/>
      <c r="S4" s="947" t="s">
        <v>167</v>
      </c>
      <c r="T4" s="948"/>
      <c r="U4" s="938" t="str">
        <f>VLOOKUP(M3,Протокол!$A:$L,5,FALSE)</f>
        <v>2-4</v>
      </c>
      <c r="V4" s="939"/>
      <c r="W4" s="956"/>
      <c r="X4" s="956"/>
      <c r="Y4" s="957"/>
    </row>
    <row r="5" spans="1:24" ht="15" customHeight="1">
      <c r="A5" s="940" t="s">
        <v>168</v>
      </c>
      <c r="B5" s="940"/>
      <c r="C5" s="941" t="s">
        <v>169</v>
      </c>
      <c r="D5" s="942"/>
      <c r="E5" s="942"/>
      <c r="F5" s="942"/>
      <c r="G5" s="942"/>
      <c r="H5" s="955" t="s">
        <v>170</v>
      </c>
      <c r="I5" s="955"/>
      <c r="J5" s="955"/>
      <c r="K5" s="442"/>
      <c r="L5" s="443"/>
      <c r="M5" s="940" t="s">
        <v>168</v>
      </c>
      <c r="N5" s="940"/>
      <c r="O5" s="941" t="s">
        <v>169</v>
      </c>
      <c r="P5" s="942"/>
      <c r="Q5" s="942"/>
      <c r="R5" s="942"/>
      <c r="S5" s="942"/>
      <c r="T5" s="955" t="s">
        <v>170</v>
      </c>
      <c r="U5" s="955"/>
      <c r="V5" s="955"/>
      <c r="W5" s="956"/>
      <c r="X5" s="956"/>
    </row>
    <row r="6" spans="1:22" ht="15" customHeight="1">
      <c r="A6" s="447" t="s">
        <v>171</v>
      </c>
      <c r="B6" s="448" t="s">
        <v>174</v>
      </c>
      <c r="C6" s="449">
        <v>1</v>
      </c>
      <c r="D6" s="447">
        <v>2</v>
      </c>
      <c r="E6" s="447">
        <v>3</v>
      </c>
      <c r="F6" s="447">
        <v>4</v>
      </c>
      <c r="G6" s="535">
        <v>5</v>
      </c>
      <c r="H6" s="955"/>
      <c r="I6" s="955"/>
      <c r="J6" s="955"/>
      <c r="K6" s="442"/>
      <c r="L6" s="443"/>
      <c r="M6" s="447" t="s">
        <v>171</v>
      </c>
      <c r="N6" s="448" t="s">
        <v>174</v>
      </c>
      <c r="O6" s="449">
        <v>1</v>
      </c>
      <c r="P6" s="447">
        <v>2</v>
      </c>
      <c r="Q6" s="447">
        <v>3</v>
      </c>
      <c r="R6" s="447">
        <v>4</v>
      </c>
      <c r="S6" s="535">
        <v>5</v>
      </c>
      <c r="T6" s="955"/>
      <c r="U6" s="955"/>
      <c r="V6" s="955"/>
    </row>
    <row r="7" spans="1:22" ht="19.5" customHeight="1">
      <c r="A7" s="450">
        <f>VLOOKUP(A3,Протокол!$A:$L,7,FALSE)</f>
        <v>27</v>
      </c>
      <c r="B7" s="560" t="str">
        <f>IF(A7="","",VLOOKUP(A7,'Список уч-ов'!$A:$H,3,FALSE))</f>
        <v>БУГРОВ Андрей</v>
      </c>
      <c r="C7" s="451"/>
      <c r="D7" s="452"/>
      <c r="E7" s="453"/>
      <c r="F7" s="453"/>
      <c r="G7" s="536"/>
      <c r="H7" s="955"/>
      <c r="I7" s="955"/>
      <c r="J7" s="955"/>
      <c r="K7" s="442"/>
      <c r="L7" s="443"/>
      <c r="M7" s="450">
        <f>VLOOKUP(M3,Протокол!$A:$L,7,FALSE)</f>
        <v>30</v>
      </c>
      <c r="N7" s="560" t="str">
        <f>IF(M7="","",VLOOKUP(M7,'Список уч-ов'!$A:$H,3,FALSE))</f>
        <v>АНОХИН Алексей</v>
      </c>
      <c r="O7" s="451"/>
      <c r="P7" s="452"/>
      <c r="Q7" s="453"/>
      <c r="R7" s="453"/>
      <c r="S7" s="536"/>
      <c r="T7" s="955"/>
      <c r="U7" s="955"/>
      <c r="V7" s="955"/>
    </row>
    <row r="8" spans="1:22" ht="19.5" customHeight="1">
      <c r="A8" s="450">
        <f>VLOOKUP(A3,Протокол!$A:$L,9,FALSE)</f>
        <v>84</v>
      </c>
      <c r="B8" s="560" t="str">
        <f>IF(A8="","",VLOOKUP(A8,'Список уч-ов'!$A:$H,3,FALSE))</f>
        <v>ЮРИН Владимир</v>
      </c>
      <c r="C8" s="451"/>
      <c r="D8" s="452"/>
      <c r="E8" s="453"/>
      <c r="F8" s="453"/>
      <c r="G8" s="536"/>
      <c r="H8" s="955"/>
      <c r="I8" s="955"/>
      <c r="J8" s="955"/>
      <c r="K8" s="442"/>
      <c r="L8" s="443"/>
      <c r="M8" s="450">
        <f>VLOOKUP(M3,Протокол!$A:$L,9,FALSE)</f>
        <v>86</v>
      </c>
      <c r="N8" s="560" t="str">
        <f>IF(M8="","",VLOOKUP(M8,'Список уч-ов'!$A:$H,3,FALSE))</f>
        <v>ЖИЖКУН Евгений</v>
      </c>
      <c r="O8" s="451"/>
      <c r="P8" s="452"/>
      <c r="Q8" s="453"/>
      <c r="R8" s="453"/>
      <c r="S8" s="536"/>
      <c r="T8" s="955"/>
      <c r="U8" s="955"/>
      <c r="V8" s="955"/>
    </row>
    <row r="9" spans="2:21" ht="12" customHeight="1" thickBot="1">
      <c r="B9" s="557" t="str">
        <f>B7</f>
        <v>БУГРОВ Андрей</v>
      </c>
      <c r="C9" s="455"/>
      <c r="D9" s="456"/>
      <c r="E9" s="456"/>
      <c r="F9" s="456"/>
      <c r="G9" s="456"/>
      <c r="H9" s="456"/>
      <c r="I9" s="456"/>
      <c r="K9" s="442"/>
      <c r="L9" s="443"/>
      <c r="N9" s="557" t="str">
        <f>N7</f>
        <v>АНОХИН Алексей</v>
      </c>
      <c r="O9" s="455"/>
      <c r="P9" s="456"/>
      <c r="Q9" s="456"/>
      <c r="R9" s="456"/>
      <c r="S9" s="456"/>
      <c r="T9" s="456"/>
      <c r="U9" s="456"/>
    </row>
    <row r="10" spans="1:22" ht="15" customHeight="1" thickBot="1">
      <c r="A10" s="558" t="s">
        <v>190</v>
      </c>
      <c r="B10" s="457"/>
      <c r="C10" s="458"/>
      <c r="F10" s="459" t="s">
        <v>172</v>
      </c>
      <c r="G10" s="949"/>
      <c r="H10" s="950"/>
      <c r="I10" s="950"/>
      <c r="J10" s="951"/>
      <c r="K10" s="442"/>
      <c r="L10" s="443"/>
      <c r="M10" s="558" t="s">
        <v>190</v>
      </c>
      <c r="N10" s="457"/>
      <c r="O10" s="458"/>
      <c r="R10" s="459" t="s">
        <v>172</v>
      </c>
      <c r="S10" s="949"/>
      <c r="T10" s="950"/>
      <c r="U10" s="950"/>
      <c r="V10" s="951"/>
    </row>
    <row r="11" spans="1:22" ht="12" customHeight="1" thickBot="1">
      <c r="A11" s="558"/>
      <c r="B11" s="557" t="str">
        <f>B8</f>
        <v>ЮРИН Владимир</v>
      </c>
      <c r="D11" s="458"/>
      <c r="E11" s="458"/>
      <c r="G11" s="458"/>
      <c r="H11" s="458"/>
      <c r="I11" s="458"/>
      <c r="J11" s="458"/>
      <c r="K11" s="442"/>
      <c r="L11" s="443"/>
      <c r="M11" s="558"/>
      <c r="N11" s="557" t="str">
        <f>N8</f>
        <v>ЖИЖКУН Евгений</v>
      </c>
      <c r="P11" s="458"/>
      <c r="Q11" s="458"/>
      <c r="S11" s="458"/>
      <c r="T11" s="458"/>
      <c r="U11" s="458"/>
      <c r="V11" s="458"/>
    </row>
    <row r="12" spans="1:22" ht="15" customHeight="1" thickBot="1">
      <c r="A12" s="559" t="s">
        <v>190</v>
      </c>
      <c r="B12" s="457"/>
      <c r="C12" s="443"/>
      <c r="E12" s="458"/>
      <c r="F12" s="459" t="s">
        <v>173</v>
      </c>
      <c r="G12" s="952"/>
      <c r="H12" s="953"/>
      <c r="I12" s="953"/>
      <c r="J12" s="954"/>
      <c r="K12" s="442"/>
      <c r="L12" s="443"/>
      <c r="M12" s="559" t="s">
        <v>190</v>
      </c>
      <c r="N12" s="457"/>
      <c r="O12" s="443"/>
      <c r="Q12" s="458"/>
      <c r="R12" s="459" t="s">
        <v>173</v>
      </c>
      <c r="S12" s="952"/>
      <c r="T12" s="953"/>
      <c r="U12" s="953"/>
      <c r="V12" s="954"/>
    </row>
    <row r="13" spans="1:22" ht="12" customHeight="1">
      <c r="A13" s="460"/>
      <c r="B13" s="460"/>
      <c r="C13" s="460"/>
      <c r="D13" s="460"/>
      <c r="E13" s="460"/>
      <c r="F13" s="460"/>
      <c r="G13" s="460"/>
      <c r="H13" s="460"/>
      <c r="I13" s="460"/>
      <c r="J13" s="460"/>
      <c r="K13" s="461"/>
      <c r="L13" s="460"/>
      <c r="M13" s="460"/>
      <c r="N13" s="460"/>
      <c r="O13" s="460"/>
      <c r="P13" s="460"/>
      <c r="Q13" s="460"/>
      <c r="R13" s="460"/>
      <c r="S13" s="460"/>
      <c r="T13" s="460"/>
      <c r="U13" s="460"/>
      <c r="V13" s="460"/>
    </row>
    <row r="14" spans="1:23" ht="24" customHeight="1" thickBot="1">
      <c r="A14" s="936" t="s">
        <v>147</v>
      </c>
      <c r="B14" s="936"/>
      <c r="C14" s="936"/>
      <c r="D14" s="936"/>
      <c r="E14" s="936"/>
      <c r="F14" s="936"/>
      <c r="G14" s="936"/>
      <c r="H14" s="936"/>
      <c r="I14" s="936"/>
      <c r="J14" s="936"/>
      <c r="K14" s="936"/>
      <c r="L14" s="438"/>
      <c r="M14" s="936" t="s">
        <v>147</v>
      </c>
      <c r="N14" s="936"/>
      <c r="O14" s="936"/>
      <c r="P14" s="936"/>
      <c r="Q14" s="936"/>
      <c r="R14" s="936"/>
      <c r="S14" s="936"/>
      <c r="T14" s="936"/>
      <c r="U14" s="936"/>
      <c r="V14" s="936"/>
      <c r="W14" s="439"/>
    </row>
    <row r="15" spans="1:22" ht="15" customHeight="1" thickBot="1">
      <c r="A15" s="556" t="s">
        <v>162</v>
      </c>
      <c r="B15" s="555" t="s">
        <v>189</v>
      </c>
      <c r="C15" s="937" t="s">
        <v>175</v>
      </c>
      <c r="D15" s="937"/>
      <c r="E15" s="938" t="str">
        <f>VLOOKUP(A16,Протокол!$A:$L,2,FALSE)</f>
        <v>М40-49</v>
      </c>
      <c r="F15" s="939"/>
      <c r="G15" s="937" t="s">
        <v>163</v>
      </c>
      <c r="H15" s="937"/>
      <c r="I15" s="938" t="str">
        <f>VLOOKUP(A16,Протокол!$A:$L,6,FALSE)</f>
        <v>26.02</v>
      </c>
      <c r="J15" s="939"/>
      <c r="K15" s="442"/>
      <c r="L15" s="443"/>
      <c r="M15" s="556" t="s">
        <v>162</v>
      </c>
      <c r="N15" s="555" t="s">
        <v>189</v>
      </c>
      <c r="O15" s="937" t="s">
        <v>175</v>
      </c>
      <c r="P15" s="937"/>
      <c r="Q15" s="938" t="str">
        <f>VLOOKUP(M16,Протокол!$A:$L,2,FALSE)</f>
        <v>М40-49</v>
      </c>
      <c r="R15" s="939"/>
      <c r="S15" s="937" t="s">
        <v>163</v>
      </c>
      <c r="T15" s="937"/>
      <c r="U15" s="938" t="str">
        <f>VLOOKUP(M16,Протокол!$A:$L,6,FALSE)</f>
        <v>26.02</v>
      </c>
      <c r="V15" s="939"/>
    </row>
    <row r="16" spans="1:22" ht="15" customHeight="1" thickBot="1">
      <c r="A16" s="444">
        <f>A3+2</f>
        <v>159</v>
      </c>
      <c r="B16" s="445"/>
      <c r="C16" s="943" t="s">
        <v>164</v>
      </c>
      <c r="D16" s="944"/>
      <c r="E16" s="938"/>
      <c r="F16" s="939"/>
      <c r="G16" s="943" t="s">
        <v>165</v>
      </c>
      <c r="H16" s="944"/>
      <c r="I16" s="938" t="str">
        <f>VLOOKUP(A16,Протокол!$A:$L,4,FALSE)</f>
        <v>2</v>
      </c>
      <c r="J16" s="939"/>
      <c r="K16" s="442"/>
      <c r="L16" s="443"/>
      <c r="M16" s="444">
        <f>A3+3</f>
        <v>160</v>
      </c>
      <c r="N16" s="445"/>
      <c r="O16" s="943" t="s">
        <v>164</v>
      </c>
      <c r="P16" s="944"/>
      <c r="Q16" s="938"/>
      <c r="R16" s="939"/>
      <c r="S16" s="943" t="s">
        <v>165</v>
      </c>
      <c r="T16" s="944"/>
      <c r="U16" s="938" t="str">
        <f>VLOOKUP(M16,Протокол!$A:$L,4,FALSE)</f>
        <v>2</v>
      </c>
      <c r="V16" s="939"/>
    </row>
    <row r="17" spans="2:22" ht="15" customHeight="1" thickBot="1">
      <c r="B17" s="446"/>
      <c r="C17" s="945" t="s">
        <v>188</v>
      </c>
      <c r="D17" s="945"/>
      <c r="E17" s="938" t="str">
        <f>VLOOKUP(A16,Протокол!$A:$L,3,FALSE)</f>
        <v>27</v>
      </c>
      <c r="F17" s="939"/>
      <c r="G17" s="947" t="s">
        <v>167</v>
      </c>
      <c r="H17" s="948"/>
      <c r="I17" s="938" t="str">
        <f>VLOOKUP(A16,Протокол!$A:$L,5,FALSE)</f>
        <v>1-4</v>
      </c>
      <c r="J17" s="939"/>
      <c r="K17" s="442"/>
      <c r="L17" s="443"/>
      <c r="N17" s="446"/>
      <c r="O17" s="945" t="s">
        <v>166</v>
      </c>
      <c r="P17" s="946"/>
      <c r="Q17" s="938" t="str">
        <f>VLOOKUP(M16,Протокол!$A:$L,3,FALSE)</f>
        <v>27</v>
      </c>
      <c r="R17" s="939"/>
      <c r="S17" s="947" t="s">
        <v>167</v>
      </c>
      <c r="T17" s="948"/>
      <c r="U17" s="938" t="str">
        <f>VLOOKUP(M16,Протокол!$A:$L,5,FALSE)</f>
        <v>2-3</v>
      </c>
      <c r="V17" s="939"/>
    </row>
    <row r="18" spans="1:22" ht="15" customHeight="1">
      <c r="A18" s="940" t="s">
        <v>168</v>
      </c>
      <c r="B18" s="940"/>
      <c r="C18" s="941" t="s">
        <v>169</v>
      </c>
      <c r="D18" s="942"/>
      <c r="E18" s="942"/>
      <c r="F18" s="942"/>
      <c r="G18" s="942"/>
      <c r="H18" s="955" t="s">
        <v>170</v>
      </c>
      <c r="I18" s="955"/>
      <c r="J18" s="955"/>
      <c r="K18" s="442"/>
      <c r="L18" s="443"/>
      <c r="M18" s="940" t="s">
        <v>168</v>
      </c>
      <c r="N18" s="940"/>
      <c r="O18" s="941" t="s">
        <v>169</v>
      </c>
      <c r="P18" s="942"/>
      <c r="Q18" s="942"/>
      <c r="R18" s="942"/>
      <c r="S18" s="942"/>
      <c r="T18" s="955" t="s">
        <v>170</v>
      </c>
      <c r="U18" s="955"/>
      <c r="V18" s="955"/>
    </row>
    <row r="19" spans="1:22" ht="15" customHeight="1">
      <c r="A19" s="447" t="s">
        <v>171</v>
      </c>
      <c r="B19" s="448" t="s">
        <v>174</v>
      </c>
      <c r="C19" s="449">
        <v>1</v>
      </c>
      <c r="D19" s="447">
        <v>2</v>
      </c>
      <c r="E19" s="447">
        <v>3</v>
      </c>
      <c r="F19" s="447">
        <v>4</v>
      </c>
      <c r="G19" s="535">
        <v>5</v>
      </c>
      <c r="H19" s="955"/>
      <c r="I19" s="955"/>
      <c r="J19" s="955"/>
      <c r="K19" s="442"/>
      <c r="L19" s="443"/>
      <c r="M19" s="447" t="s">
        <v>171</v>
      </c>
      <c r="N19" s="448" t="s">
        <v>174</v>
      </c>
      <c r="O19" s="449">
        <v>1</v>
      </c>
      <c r="P19" s="447">
        <v>2</v>
      </c>
      <c r="Q19" s="447">
        <v>3</v>
      </c>
      <c r="R19" s="447">
        <v>4</v>
      </c>
      <c r="S19" s="535">
        <v>5</v>
      </c>
      <c r="T19" s="955"/>
      <c r="U19" s="955"/>
      <c r="V19" s="955"/>
    </row>
    <row r="20" spans="1:22" ht="19.5" customHeight="1">
      <c r="A20" s="450">
        <f>VLOOKUP(A16,Протокол!$A:$L,7,FALSE)</f>
        <v>27</v>
      </c>
      <c r="B20" s="560" t="str">
        <f>IF(A20="","",VLOOKUP(A20,'Список уч-ов'!A:H,3,FALSE))</f>
        <v>БУГРОВ Андрей</v>
      </c>
      <c r="C20" s="451"/>
      <c r="D20" s="452"/>
      <c r="E20" s="453"/>
      <c r="F20" s="453"/>
      <c r="G20" s="536"/>
      <c r="H20" s="955"/>
      <c r="I20" s="955"/>
      <c r="J20" s="955"/>
      <c r="K20" s="442"/>
      <c r="L20" s="443"/>
      <c r="M20" s="450">
        <f>VLOOKUP(M16,Протокол!$A:$L,7,FALSE)</f>
        <v>30</v>
      </c>
      <c r="N20" s="560" t="str">
        <f>IF(M20="","",VLOOKUP(M20,'Список уч-ов'!$A:$H,3,FALSE))</f>
        <v>АНОХИН Алексей</v>
      </c>
      <c r="O20" s="451"/>
      <c r="P20" s="452"/>
      <c r="Q20" s="453"/>
      <c r="R20" s="453"/>
      <c r="S20" s="536"/>
      <c r="T20" s="955"/>
      <c r="U20" s="955"/>
      <c r="V20" s="955"/>
    </row>
    <row r="21" spans="1:22" ht="19.5" customHeight="1">
      <c r="A21" s="450">
        <f>VLOOKUP(A16,Протокол!$A:$L,9,FALSE)</f>
        <v>86</v>
      </c>
      <c r="B21" s="560" t="str">
        <f>IF(A21="","",VLOOKUP(A21,'Список уч-ов'!A:H,3,FALSE))</f>
        <v>ЖИЖКУН Евгений</v>
      </c>
      <c r="C21" s="451"/>
      <c r="D21" s="452"/>
      <c r="E21" s="453"/>
      <c r="F21" s="453"/>
      <c r="G21" s="536"/>
      <c r="H21" s="955"/>
      <c r="I21" s="955"/>
      <c r="J21" s="955"/>
      <c r="K21" s="442"/>
      <c r="L21" s="443"/>
      <c r="M21" s="450">
        <f>VLOOKUP(M16,Протокол!$A:$L,9,FALSE)</f>
        <v>84</v>
      </c>
      <c r="N21" s="560" t="str">
        <f>IF(M21="","",VLOOKUP(M21,'Список уч-ов'!$A:$H,3,FALSE))</f>
        <v>ЮРИН Владимир</v>
      </c>
      <c r="O21" s="451"/>
      <c r="P21" s="452"/>
      <c r="Q21" s="453"/>
      <c r="R21" s="453"/>
      <c r="S21" s="536"/>
      <c r="T21" s="955"/>
      <c r="U21" s="955"/>
      <c r="V21" s="955"/>
    </row>
    <row r="22" spans="2:21" ht="12" customHeight="1" thickBot="1">
      <c r="B22" s="557" t="str">
        <f>B20</f>
        <v>БУГРОВ Андрей</v>
      </c>
      <c r="C22" s="455"/>
      <c r="D22" s="456"/>
      <c r="E22" s="456"/>
      <c r="F22" s="456"/>
      <c r="G22" s="456"/>
      <c r="H22" s="456"/>
      <c r="I22" s="456"/>
      <c r="K22" s="442"/>
      <c r="L22" s="443"/>
      <c r="N22" s="557" t="str">
        <f>N20</f>
        <v>АНОХИН Алексей</v>
      </c>
      <c r="O22" s="455"/>
      <c r="P22" s="456"/>
      <c r="Q22" s="456"/>
      <c r="R22" s="456"/>
      <c r="S22" s="456"/>
      <c r="T22" s="456"/>
      <c r="U22" s="456"/>
    </row>
    <row r="23" spans="1:22" ht="15" customHeight="1" thickBot="1">
      <c r="A23" s="558" t="s">
        <v>190</v>
      </c>
      <c r="B23" s="457"/>
      <c r="C23" s="458"/>
      <c r="F23" s="459" t="s">
        <v>172</v>
      </c>
      <c r="G23" s="949"/>
      <c r="H23" s="950"/>
      <c r="I23" s="950"/>
      <c r="J23" s="951"/>
      <c r="K23" s="442"/>
      <c r="L23" s="443"/>
      <c r="M23" s="558" t="s">
        <v>190</v>
      </c>
      <c r="N23" s="457"/>
      <c r="O23" s="458"/>
      <c r="R23" s="459" t="s">
        <v>172</v>
      </c>
      <c r="S23" s="949"/>
      <c r="T23" s="950"/>
      <c r="U23" s="950"/>
      <c r="V23" s="951"/>
    </row>
    <row r="24" spans="1:22" ht="12" customHeight="1" thickBot="1">
      <c r="A24" s="558"/>
      <c r="B24" s="557" t="str">
        <f>B21</f>
        <v>ЖИЖКУН Евгений</v>
      </c>
      <c r="D24" s="458"/>
      <c r="E24" s="458"/>
      <c r="G24" s="458"/>
      <c r="H24" s="458"/>
      <c r="I24" s="458"/>
      <c r="J24" s="458"/>
      <c r="K24" s="442"/>
      <c r="L24" s="443"/>
      <c r="M24" s="558"/>
      <c r="N24" s="557" t="str">
        <f>N21</f>
        <v>ЮРИН Владимир</v>
      </c>
      <c r="P24" s="458"/>
      <c r="Q24" s="458"/>
      <c r="S24" s="458"/>
      <c r="T24" s="458"/>
      <c r="U24" s="458"/>
      <c r="V24" s="458"/>
    </row>
    <row r="25" spans="1:22" ht="15" customHeight="1" thickBot="1">
      <c r="A25" s="559" t="s">
        <v>190</v>
      </c>
      <c r="B25" s="457"/>
      <c r="C25" s="443"/>
      <c r="E25" s="458"/>
      <c r="F25" s="459" t="s">
        <v>173</v>
      </c>
      <c r="G25" s="952"/>
      <c r="H25" s="953"/>
      <c r="I25" s="953"/>
      <c r="J25" s="954"/>
      <c r="K25" s="442"/>
      <c r="L25" s="443"/>
      <c r="M25" s="559" t="s">
        <v>190</v>
      </c>
      <c r="N25" s="457"/>
      <c r="O25" s="443"/>
      <c r="Q25" s="458"/>
      <c r="R25" s="459" t="s">
        <v>173</v>
      </c>
      <c r="S25" s="952"/>
      <c r="T25" s="953"/>
      <c r="U25" s="953"/>
      <c r="V25" s="954"/>
    </row>
    <row r="26" spans="1:22" ht="12" customHeight="1">
      <c r="A26" s="460"/>
      <c r="B26" s="460"/>
      <c r="C26" s="460"/>
      <c r="D26" s="460"/>
      <c r="E26" s="460"/>
      <c r="F26" s="460"/>
      <c r="G26" s="460"/>
      <c r="H26" s="460"/>
      <c r="I26" s="460"/>
      <c r="J26" s="460"/>
      <c r="K26" s="461"/>
      <c r="L26" s="460"/>
      <c r="M26" s="460"/>
      <c r="N26" s="460"/>
      <c r="O26" s="460"/>
      <c r="P26" s="460"/>
      <c r="Q26" s="460"/>
      <c r="R26" s="460"/>
      <c r="S26" s="460"/>
      <c r="T26" s="460"/>
      <c r="U26" s="460"/>
      <c r="V26" s="460"/>
    </row>
    <row r="27" spans="1:23" ht="24" customHeight="1" thickBot="1">
      <c r="A27" s="936" t="s">
        <v>147</v>
      </c>
      <c r="B27" s="936"/>
      <c r="C27" s="936"/>
      <c r="D27" s="936"/>
      <c r="E27" s="936"/>
      <c r="F27" s="936"/>
      <c r="G27" s="936"/>
      <c r="H27" s="936"/>
      <c r="I27" s="936"/>
      <c r="J27" s="936"/>
      <c r="K27" s="936"/>
      <c r="L27" s="438"/>
      <c r="M27" s="936" t="s">
        <v>147</v>
      </c>
      <c r="N27" s="936"/>
      <c r="O27" s="936"/>
      <c r="P27" s="936"/>
      <c r="Q27" s="936"/>
      <c r="R27" s="936"/>
      <c r="S27" s="936"/>
      <c r="T27" s="936"/>
      <c r="U27" s="936"/>
      <c r="V27" s="936"/>
      <c r="W27" s="439"/>
    </row>
    <row r="28" spans="1:22" ht="15" customHeight="1" thickBot="1">
      <c r="A28" s="556" t="s">
        <v>162</v>
      </c>
      <c r="B28" s="555" t="s">
        <v>189</v>
      </c>
      <c r="C28" s="937" t="s">
        <v>175</v>
      </c>
      <c r="D28" s="937"/>
      <c r="E28" s="938" t="str">
        <f>VLOOKUP(A29,Протокол!$A:$L,2,FALSE)</f>
        <v>М40-49</v>
      </c>
      <c r="F28" s="939"/>
      <c r="G28" s="937" t="s">
        <v>163</v>
      </c>
      <c r="H28" s="937"/>
      <c r="I28" s="938" t="str">
        <f>VLOOKUP(A29,Протокол!$A:$L,6,FALSE)</f>
        <v>26.02</v>
      </c>
      <c r="J28" s="939"/>
      <c r="K28" s="442"/>
      <c r="L28" s="443"/>
      <c r="M28" s="556" t="s">
        <v>162</v>
      </c>
      <c r="N28" s="555" t="s">
        <v>189</v>
      </c>
      <c r="O28" s="937" t="s">
        <v>175</v>
      </c>
      <c r="P28" s="937"/>
      <c r="Q28" s="938" t="str">
        <f>VLOOKUP(M29,Протокол!$A:$L,2,FALSE)</f>
        <v>М40-49</v>
      </c>
      <c r="R28" s="939"/>
      <c r="S28" s="937" t="s">
        <v>163</v>
      </c>
      <c r="T28" s="937"/>
      <c r="U28" s="938" t="str">
        <f>VLOOKUP(M29,Протокол!$A:$L,6,FALSE)</f>
        <v>26.02</v>
      </c>
      <c r="V28" s="939"/>
    </row>
    <row r="29" spans="1:22" ht="15" customHeight="1" thickBot="1">
      <c r="A29" s="444">
        <f>A3+4</f>
        <v>161</v>
      </c>
      <c r="B29" s="445"/>
      <c r="C29" s="943" t="s">
        <v>164</v>
      </c>
      <c r="D29" s="944"/>
      <c r="E29" s="938"/>
      <c r="F29" s="939"/>
      <c r="G29" s="943" t="s">
        <v>165</v>
      </c>
      <c r="H29" s="944"/>
      <c r="I29" s="938" t="str">
        <f>VLOOKUP(A29,Протокол!$A:$L,4,FALSE)</f>
        <v>3</v>
      </c>
      <c r="J29" s="939"/>
      <c r="K29" s="442"/>
      <c r="L29" s="443"/>
      <c r="M29" s="444">
        <f>A3+5</f>
        <v>162</v>
      </c>
      <c r="N29" s="445"/>
      <c r="O29" s="943" t="s">
        <v>164</v>
      </c>
      <c r="P29" s="944"/>
      <c r="Q29" s="938"/>
      <c r="R29" s="939"/>
      <c r="S29" s="943" t="s">
        <v>165</v>
      </c>
      <c r="T29" s="944"/>
      <c r="U29" s="938" t="str">
        <f>VLOOKUP(M29,Протокол!$A:$L,4,FALSE)</f>
        <v>3</v>
      </c>
      <c r="V29" s="939"/>
    </row>
    <row r="30" spans="2:22" ht="15" customHeight="1" thickBot="1">
      <c r="B30" s="446"/>
      <c r="C30" s="945" t="s">
        <v>188</v>
      </c>
      <c r="D30" s="945"/>
      <c r="E30" s="938" t="str">
        <f>VLOOKUP(A29,Протокол!$A:$L,3,FALSE)</f>
        <v>27</v>
      </c>
      <c r="F30" s="939"/>
      <c r="G30" s="947" t="s">
        <v>167</v>
      </c>
      <c r="H30" s="948"/>
      <c r="I30" s="938" t="str">
        <f>VLOOKUP(A29,Протокол!$A:$L,5,FALSE)</f>
        <v>1-2</v>
      </c>
      <c r="J30" s="939"/>
      <c r="K30" s="442"/>
      <c r="L30" s="443"/>
      <c r="N30" s="446"/>
      <c r="O30" s="945" t="s">
        <v>166</v>
      </c>
      <c r="P30" s="946"/>
      <c r="Q30" s="938" t="str">
        <f>VLOOKUP(M29,Протокол!$A:$L,3,FALSE)</f>
        <v>27</v>
      </c>
      <c r="R30" s="939"/>
      <c r="S30" s="947" t="s">
        <v>167</v>
      </c>
      <c r="T30" s="948"/>
      <c r="U30" s="938" t="str">
        <f>VLOOKUP(M29,Протокол!$A:$L,5,FALSE)</f>
        <v>3-4</v>
      </c>
      <c r="V30" s="939"/>
    </row>
    <row r="31" spans="1:22" ht="15" customHeight="1">
      <c r="A31" s="940" t="s">
        <v>168</v>
      </c>
      <c r="B31" s="940"/>
      <c r="C31" s="941" t="s">
        <v>169</v>
      </c>
      <c r="D31" s="942"/>
      <c r="E31" s="942"/>
      <c r="F31" s="942"/>
      <c r="G31" s="942"/>
      <c r="H31" s="955" t="s">
        <v>170</v>
      </c>
      <c r="I31" s="955"/>
      <c r="J31" s="955"/>
      <c r="K31" s="442"/>
      <c r="L31" s="443"/>
      <c r="M31" s="940" t="s">
        <v>168</v>
      </c>
      <c r="N31" s="940"/>
      <c r="O31" s="941" t="s">
        <v>169</v>
      </c>
      <c r="P31" s="942"/>
      <c r="Q31" s="942"/>
      <c r="R31" s="942"/>
      <c r="S31" s="942"/>
      <c r="T31" s="955" t="s">
        <v>170</v>
      </c>
      <c r="U31" s="955"/>
      <c r="V31" s="955"/>
    </row>
    <row r="32" spans="1:22" ht="15" customHeight="1">
      <c r="A32" s="447" t="s">
        <v>171</v>
      </c>
      <c r="B32" s="448" t="s">
        <v>174</v>
      </c>
      <c r="C32" s="449">
        <v>1</v>
      </c>
      <c r="D32" s="447">
        <v>2</v>
      </c>
      <c r="E32" s="447">
        <v>3</v>
      </c>
      <c r="F32" s="447">
        <v>4</v>
      </c>
      <c r="G32" s="535">
        <v>5</v>
      </c>
      <c r="H32" s="955"/>
      <c r="I32" s="955"/>
      <c r="J32" s="955"/>
      <c r="K32" s="442"/>
      <c r="L32" s="443"/>
      <c r="M32" s="447" t="s">
        <v>171</v>
      </c>
      <c r="N32" s="448" t="s">
        <v>174</v>
      </c>
      <c r="O32" s="449">
        <v>1</v>
      </c>
      <c r="P32" s="447">
        <v>2</v>
      </c>
      <c r="Q32" s="447">
        <v>3</v>
      </c>
      <c r="R32" s="447">
        <v>4</v>
      </c>
      <c r="S32" s="535">
        <v>5</v>
      </c>
      <c r="T32" s="955"/>
      <c r="U32" s="955"/>
      <c r="V32" s="955"/>
    </row>
    <row r="33" spans="1:22" ht="19.5" customHeight="1">
      <c r="A33" s="450">
        <f>VLOOKUP(A29,Протокол!$A:$L,7,FALSE)</f>
        <v>27</v>
      </c>
      <c r="B33" s="560" t="str">
        <f>IF(A33="","",VLOOKUP(A33,'Список уч-ов'!A:H,3,FALSE))</f>
        <v>БУГРОВ Андрей</v>
      </c>
      <c r="C33" s="451"/>
      <c r="D33" s="452"/>
      <c r="E33" s="453"/>
      <c r="F33" s="453"/>
      <c r="G33" s="536"/>
      <c r="H33" s="955"/>
      <c r="I33" s="955"/>
      <c r="J33" s="955"/>
      <c r="K33" s="442"/>
      <c r="L33" s="443"/>
      <c r="M33" s="450">
        <f>VLOOKUP(M29,Протокол!$A:$L,7,FALSE)</f>
        <v>84</v>
      </c>
      <c r="N33" s="560" t="str">
        <f>IF(M33="","",VLOOKUP(M33,'Список уч-ов'!$A:$H,3,FALSE))</f>
        <v>ЮРИН Владимир</v>
      </c>
      <c r="O33" s="451"/>
      <c r="P33" s="452"/>
      <c r="Q33" s="453"/>
      <c r="R33" s="453"/>
      <c r="S33" s="536"/>
      <c r="T33" s="955"/>
      <c r="U33" s="955"/>
      <c r="V33" s="955"/>
    </row>
    <row r="34" spans="1:22" ht="19.5" customHeight="1">
      <c r="A34" s="450">
        <f>VLOOKUP(A29,Протокол!$A:$L,9,FALSE)</f>
        <v>30</v>
      </c>
      <c r="B34" s="560" t="str">
        <f>IF(A34="","",VLOOKUP(A34,'Список уч-ов'!A:H,3,FALSE))</f>
        <v>АНОХИН Алексей</v>
      </c>
      <c r="C34" s="451"/>
      <c r="D34" s="452"/>
      <c r="E34" s="453"/>
      <c r="F34" s="453"/>
      <c r="G34" s="536"/>
      <c r="H34" s="955"/>
      <c r="I34" s="955"/>
      <c r="J34" s="955"/>
      <c r="K34" s="442"/>
      <c r="L34" s="443"/>
      <c r="M34" s="450">
        <f>VLOOKUP(M29,Протокол!$A:$L,9,FALSE)</f>
        <v>86</v>
      </c>
      <c r="N34" s="560" t="str">
        <f>IF(M34="","",VLOOKUP(M34,'Список уч-ов'!$A:$H,3,FALSE))</f>
        <v>ЖИЖКУН Евгений</v>
      </c>
      <c r="O34" s="451"/>
      <c r="P34" s="452"/>
      <c r="Q34" s="453"/>
      <c r="R34" s="453"/>
      <c r="S34" s="536"/>
      <c r="T34" s="955"/>
      <c r="U34" s="955"/>
      <c r="V34" s="955"/>
    </row>
    <row r="35" spans="2:21" ht="12" customHeight="1" thickBot="1">
      <c r="B35" s="557" t="str">
        <f>B33</f>
        <v>БУГРОВ Андрей</v>
      </c>
      <c r="C35" s="455"/>
      <c r="D35" s="456"/>
      <c r="E35" s="456"/>
      <c r="F35" s="456"/>
      <c r="G35" s="456"/>
      <c r="H35" s="456"/>
      <c r="I35" s="456"/>
      <c r="K35" s="442"/>
      <c r="L35" s="443"/>
      <c r="N35" s="557" t="str">
        <f>N33</f>
        <v>ЮРИН Владимир</v>
      </c>
      <c r="O35" s="455"/>
      <c r="P35" s="456"/>
      <c r="Q35" s="456"/>
      <c r="R35" s="456"/>
      <c r="S35" s="456"/>
      <c r="T35" s="456"/>
      <c r="U35" s="456"/>
    </row>
    <row r="36" spans="1:22" ht="15" customHeight="1" thickBot="1">
      <c r="A36" s="558" t="s">
        <v>190</v>
      </c>
      <c r="B36" s="457"/>
      <c r="C36" s="458"/>
      <c r="F36" s="459" t="s">
        <v>172</v>
      </c>
      <c r="G36" s="949"/>
      <c r="H36" s="950"/>
      <c r="I36" s="950"/>
      <c r="J36" s="951"/>
      <c r="K36" s="442"/>
      <c r="L36" s="443"/>
      <c r="M36" s="558" t="s">
        <v>190</v>
      </c>
      <c r="N36" s="457"/>
      <c r="O36" s="458"/>
      <c r="R36" s="459" t="s">
        <v>172</v>
      </c>
      <c r="S36" s="949"/>
      <c r="T36" s="950"/>
      <c r="U36" s="950"/>
      <c r="V36" s="951"/>
    </row>
    <row r="37" spans="1:22" ht="12" customHeight="1" thickBot="1">
      <c r="A37" s="558"/>
      <c r="B37" s="557" t="str">
        <f>B34</f>
        <v>АНОХИН Алексей</v>
      </c>
      <c r="D37" s="458"/>
      <c r="E37" s="458"/>
      <c r="G37" s="458"/>
      <c r="H37" s="458"/>
      <c r="I37" s="458"/>
      <c r="J37" s="458"/>
      <c r="K37" s="442"/>
      <c r="L37" s="443"/>
      <c r="M37" s="558"/>
      <c r="N37" s="557" t="str">
        <f>N34</f>
        <v>ЖИЖКУН Евгений</v>
      </c>
      <c r="P37" s="458"/>
      <c r="Q37" s="458"/>
      <c r="S37" s="458"/>
      <c r="T37" s="458"/>
      <c r="U37" s="458"/>
      <c r="V37" s="458"/>
    </row>
    <row r="38" spans="1:22" ht="15" customHeight="1" thickBot="1">
      <c r="A38" s="559" t="s">
        <v>190</v>
      </c>
      <c r="B38" s="457"/>
      <c r="C38" s="443"/>
      <c r="E38" s="458"/>
      <c r="F38" s="459" t="s">
        <v>173</v>
      </c>
      <c r="G38" s="952"/>
      <c r="H38" s="953"/>
      <c r="I38" s="953"/>
      <c r="J38" s="954"/>
      <c r="K38" s="442"/>
      <c r="L38" s="443"/>
      <c r="M38" s="559" t="s">
        <v>190</v>
      </c>
      <c r="N38" s="457"/>
      <c r="O38" s="443"/>
      <c r="Q38" s="458"/>
      <c r="R38" s="459" t="s">
        <v>173</v>
      </c>
      <c r="S38" s="952"/>
      <c r="T38" s="953"/>
      <c r="U38" s="953"/>
      <c r="V38" s="954"/>
    </row>
    <row r="39" spans="1:22" ht="12" customHeight="1">
      <c r="A39" s="460"/>
      <c r="B39" s="460"/>
      <c r="C39" s="460"/>
      <c r="D39" s="460"/>
      <c r="E39" s="460"/>
      <c r="F39" s="460"/>
      <c r="G39" s="460"/>
      <c r="H39" s="460"/>
      <c r="I39" s="460"/>
      <c r="J39" s="460"/>
      <c r="K39" s="461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</row>
  </sheetData>
  <sheetProtection/>
  <mergeCells count="122">
    <mergeCell ref="Y2:Y4"/>
    <mergeCell ref="T34:V34"/>
    <mergeCell ref="O30:P30"/>
    <mergeCell ref="Q30:R30"/>
    <mergeCell ref="Q17:R17"/>
    <mergeCell ref="T21:V21"/>
    <mergeCell ref="U30:V30"/>
    <mergeCell ref="T20:V20"/>
    <mergeCell ref="S17:T17"/>
    <mergeCell ref="U17:V17"/>
    <mergeCell ref="G28:H28"/>
    <mergeCell ref="I28:J28"/>
    <mergeCell ref="S29:T29"/>
    <mergeCell ref="U29:V29"/>
    <mergeCell ref="E28:F28"/>
    <mergeCell ref="W1:X5"/>
    <mergeCell ref="T7:V7"/>
    <mergeCell ref="T8:V8"/>
    <mergeCell ref="O18:S18"/>
    <mergeCell ref="T18:V19"/>
    <mergeCell ref="O17:P17"/>
    <mergeCell ref="H33:J33"/>
    <mergeCell ref="H34:J34"/>
    <mergeCell ref="C5:G5"/>
    <mergeCell ref="H5:J6"/>
    <mergeCell ref="H7:J7"/>
    <mergeCell ref="H8:J8"/>
    <mergeCell ref="C18:G18"/>
    <mergeCell ref="H20:J20"/>
    <mergeCell ref="H21:J21"/>
    <mergeCell ref="G36:J36"/>
    <mergeCell ref="S36:V36"/>
    <mergeCell ref="G38:J38"/>
    <mergeCell ref="S38:V38"/>
    <mergeCell ref="T31:V32"/>
    <mergeCell ref="C30:D30"/>
    <mergeCell ref="E30:F30"/>
    <mergeCell ref="G30:H30"/>
    <mergeCell ref="I30:J30"/>
    <mergeCell ref="T33:V33"/>
    <mergeCell ref="C31:G31"/>
    <mergeCell ref="H31:J32"/>
    <mergeCell ref="S30:T30"/>
    <mergeCell ref="O29:P29"/>
    <mergeCell ref="Q29:R29"/>
    <mergeCell ref="A31:B31"/>
    <mergeCell ref="M31:N31"/>
    <mergeCell ref="O31:S31"/>
    <mergeCell ref="C29:D29"/>
    <mergeCell ref="E29:F29"/>
    <mergeCell ref="G29:H29"/>
    <mergeCell ref="I29:J29"/>
    <mergeCell ref="O28:P28"/>
    <mergeCell ref="Q28:R28"/>
    <mergeCell ref="G23:J23"/>
    <mergeCell ref="S23:V23"/>
    <mergeCell ref="G25:J25"/>
    <mergeCell ref="S25:V25"/>
    <mergeCell ref="A27:K27"/>
    <mergeCell ref="M27:V27"/>
    <mergeCell ref="S28:T28"/>
    <mergeCell ref="U28:V28"/>
    <mergeCell ref="A18:B18"/>
    <mergeCell ref="M18:N18"/>
    <mergeCell ref="H18:J19"/>
    <mergeCell ref="C17:D17"/>
    <mergeCell ref="E17:F17"/>
    <mergeCell ref="G17:H17"/>
    <mergeCell ref="I17:J17"/>
    <mergeCell ref="C28:D28"/>
    <mergeCell ref="O16:P16"/>
    <mergeCell ref="Q16:R16"/>
    <mergeCell ref="S16:T16"/>
    <mergeCell ref="U16:V16"/>
    <mergeCell ref="C16:D16"/>
    <mergeCell ref="E16:F16"/>
    <mergeCell ref="G16:H16"/>
    <mergeCell ref="I16:J16"/>
    <mergeCell ref="A14:K14"/>
    <mergeCell ref="M14:V14"/>
    <mergeCell ref="C15:D15"/>
    <mergeCell ref="E15:F15"/>
    <mergeCell ref="G15:H15"/>
    <mergeCell ref="I15:J15"/>
    <mergeCell ref="O15:P15"/>
    <mergeCell ref="Q15:R15"/>
    <mergeCell ref="S15:T15"/>
    <mergeCell ref="U15:V15"/>
    <mergeCell ref="G10:J10"/>
    <mergeCell ref="S10:V10"/>
    <mergeCell ref="G12:J12"/>
    <mergeCell ref="S12:V12"/>
    <mergeCell ref="T5:V6"/>
    <mergeCell ref="S3:T3"/>
    <mergeCell ref="U3:V3"/>
    <mergeCell ref="U4:V4"/>
    <mergeCell ref="C4:D4"/>
    <mergeCell ref="E4:F4"/>
    <mergeCell ref="G4:H4"/>
    <mergeCell ref="I4:J4"/>
    <mergeCell ref="O3:P3"/>
    <mergeCell ref="Q3:R3"/>
    <mergeCell ref="A5:B5"/>
    <mergeCell ref="M5:N5"/>
    <mergeCell ref="O5:S5"/>
    <mergeCell ref="C3:D3"/>
    <mergeCell ref="E3:F3"/>
    <mergeCell ref="G3:H3"/>
    <mergeCell ref="I3:J3"/>
    <mergeCell ref="O4:P4"/>
    <mergeCell ref="Q4:R4"/>
    <mergeCell ref="S4:T4"/>
    <mergeCell ref="A1:K1"/>
    <mergeCell ref="M1:V1"/>
    <mergeCell ref="C2:D2"/>
    <mergeCell ref="E2:F2"/>
    <mergeCell ref="G2:H2"/>
    <mergeCell ref="I2:J2"/>
    <mergeCell ref="O2:P2"/>
    <mergeCell ref="Q2:R2"/>
    <mergeCell ref="S2:T2"/>
    <mergeCell ref="U2:V2"/>
  </mergeCells>
  <printOptions/>
  <pageMargins left="0" right="0" top="0" bottom="0" header="0.5118110236220472" footer="0.5118110236220472"/>
  <pageSetup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169"/>
  <sheetViews>
    <sheetView zoomScalePageLayoutView="0" workbookViewId="0" topLeftCell="A59">
      <selection activeCell="Y2" sqref="Y2:Y4"/>
    </sheetView>
  </sheetViews>
  <sheetFormatPr defaultColWidth="9.33203125" defaultRowHeight="12.75"/>
  <cols>
    <col min="1" max="1" width="9.83203125" style="256" customWidth="1"/>
    <col min="2" max="2" width="14" style="549" bestFit="1" customWidth="1"/>
    <col min="3" max="3" width="14.16015625" style="256" customWidth="1"/>
    <col min="4" max="4" width="15.5" style="550" customWidth="1"/>
    <col min="5" max="6" width="9.33203125" style="549" customWidth="1"/>
    <col min="7" max="7" width="8.83203125" style="256" customWidth="1"/>
    <col min="8" max="8" width="25.83203125" style="256" customWidth="1"/>
    <col min="9" max="9" width="8.83203125" style="256" customWidth="1"/>
    <col min="10" max="10" width="25.83203125" style="256" customWidth="1"/>
    <col min="11" max="16384" width="9.33203125" style="256" customWidth="1"/>
  </cols>
  <sheetData>
    <row r="1" spans="1:10" s="544" customFormat="1" ht="38.25" customHeight="1">
      <c r="A1" s="541" t="s">
        <v>176</v>
      </c>
      <c r="B1" s="542" t="s">
        <v>175</v>
      </c>
      <c r="C1" s="541" t="s">
        <v>182</v>
      </c>
      <c r="D1" s="543" t="s">
        <v>183</v>
      </c>
      <c r="E1" s="542"/>
      <c r="F1" s="542" t="s">
        <v>163</v>
      </c>
      <c r="G1" s="542" t="s">
        <v>180</v>
      </c>
      <c r="H1" s="542" t="s">
        <v>178</v>
      </c>
      <c r="I1" s="542" t="s">
        <v>181</v>
      </c>
      <c r="J1" s="543" t="s">
        <v>179</v>
      </c>
    </row>
    <row r="2" spans="1:10" s="548" customFormat="1" ht="12.75">
      <c r="A2" s="545">
        <v>1</v>
      </c>
      <c r="B2" s="588" t="str">
        <f>'Список уч-ов'!Z4</f>
        <v>М40-49</v>
      </c>
      <c r="C2" s="547" t="s">
        <v>7</v>
      </c>
      <c r="D2" s="546" t="s">
        <v>7</v>
      </c>
      <c r="E2" s="546" t="s">
        <v>145</v>
      </c>
      <c r="F2" s="546" t="s">
        <v>177</v>
      </c>
      <c r="G2" s="545">
        <f>Группы!B6</f>
        <v>48</v>
      </c>
      <c r="H2" s="545" t="str">
        <f>IF(G2="","",VLOOKUP(G2,'Список уч-ов'!A:H,3,FALSE))</f>
        <v>КЕППЕЛЬ Евгений</v>
      </c>
      <c r="I2" s="545">
        <f>Группы!B10</f>
        <v>29</v>
      </c>
      <c r="J2" s="545" t="str">
        <f>IF(I2="","",VLOOKUP(I2,'Список уч-ов'!A:H,3,FALSE))</f>
        <v>АЛЕКСЕЕВ Анатолий</v>
      </c>
    </row>
    <row r="3" spans="1:10" s="548" customFormat="1" ht="12.75">
      <c r="A3" s="545">
        <v>2</v>
      </c>
      <c r="B3" s="546" t="str">
        <f>B2</f>
        <v>М40-49</v>
      </c>
      <c r="C3" s="547" t="str">
        <f>C2</f>
        <v>1</v>
      </c>
      <c r="D3" s="546" t="s">
        <v>7</v>
      </c>
      <c r="E3" s="546" t="s">
        <v>184</v>
      </c>
      <c r="F3" s="546" t="s">
        <v>177</v>
      </c>
      <c r="G3" s="545">
        <f>Группы!B8</f>
        <v>21</v>
      </c>
      <c r="H3" s="545" t="str">
        <f>IF(G3="","",VLOOKUP(G3,'Список уч-ов'!A:H,3,FALSE))</f>
        <v>МЕЩЕРЯКОВ Сергей</v>
      </c>
      <c r="I3" s="545">
        <f>Группы!B12</f>
        <v>0</v>
      </c>
      <c r="J3" s="545" t="str">
        <f>IF(I3="","",VLOOKUP(I3,'Список уч-ов'!A:H,3,FALSE))</f>
        <v>Х</v>
      </c>
    </row>
    <row r="4" spans="1:10" s="548" customFormat="1" ht="12.75">
      <c r="A4" s="545">
        <v>3</v>
      </c>
      <c r="B4" s="546" t="str">
        <f aca="true" t="shared" si="0" ref="B4:B67">B3</f>
        <v>М40-49</v>
      </c>
      <c r="C4" s="547" t="str">
        <f>C3</f>
        <v>1</v>
      </c>
      <c r="D4" s="546" t="s">
        <v>15</v>
      </c>
      <c r="E4" s="546" t="s">
        <v>185</v>
      </c>
      <c r="F4" s="546" t="s">
        <v>177</v>
      </c>
      <c r="G4" s="545">
        <f>G2</f>
        <v>48</v>
      </c>
      <c r="H4" s="545" t="str">
        <f>IF(G4="","",VLOOKUP(G4,'Список уч-ов'!A:H,3,FALSE))</f>
        <v>КЕППЕЛЬ Евгений</v>
      </c>
      <c r="I4" s="545">
        <f>I3</f>
        <v>0</v>
      </c>
      <c r="J4" s="545" t="str">
        <f>IF(I4="","",VLOOKUP(I4,'Список уч-ов'!A:H,3,FALSE))</f>
        <v>Х</v>
      </c>
    </row>
    <row r="5" spans="1:10" s="548" customFormat="1" ht="12.75">
      <c r="A5" s="545">
        <v>4</v>
      </c>
      <c r="B5" s="546" t="str">
        <f t="shared" si="0"/>
        <v>М40-49</v>
      </c>
      <c r="C5" s="547" t="str">
        <f>C4</f>
        <v>1</v>
      </c>
      <c r="D5" s="546" t="s">
        <v>15</v>
      </c>
      <c r="E5" s="546" t="s">
        <v>146</v>
      </c>
      <c r="F5" s="546" t="s">
        <v>177</v>
      </c>
      <c r="G5" s="545">
        <f>G3</f>
        <v>21</v>
      </c>
      <c r="H5" s="545" t="str">
        <f>IF(G5="","",VLOOKUP(G5,'Список уч-ов'!A:H,3,FALSE))</f>
        <v>МЕЩЕРЯКОВ Сергей</v>
      </c>
      <c r="I5" s="545">
        <f>I2</f>
        <v>29</v>
      </c>
      <c r="J5" s="545" t="str">
        <f>IF(I5="","",VLOOKUP(I5,'Список уч-ов'!A:H,3,FALSE))</f>
        <v>АЛЕКСЕЕВ Анатолий</v>
      </c>
    </row>
    <row r="6" spans="1:10" s="548" customFormat="1" ht="12.75">
      <c r="A6" s="545">
        <v>5</v>
      </c>
      <c r="B6" s="546" t="str">
        <f t="shared" si="0"/>
        <v>М40-49</v>
      </c>
      <c r="C6" s="547" t="str">
        <f>C5</f>
        <v>1</v>
      </c>
      <c r="D6" s="546" t="s">
        <v>10</v>
      </c>
      <c r="E6" s="546" t="s">
        <v>186</v>
      </c>
      <c r="F6" s="546" t="s">
        <v>177</v>
      </c>
      <c r="G6" s="545">
        <f>G2</f>
        <v>48</v>
      </c>
      <c r="H6" s="545" t="str">
        <f>IF(G6="","",VLOOKUP(G6,'Список уч-ов'!A:H,3,FALSE))</f>
        <v>КЕППЕЛЬ Евгений</v>
      </c>
      <c r="I6" s="545">
        <f>G3</f>
        <v>21</v>
      </c>
      <c r="J6" s="545" t="str">
        <f>IF(I6="","",VLOOKUP(I6,'Список уч-ов'!A:H,3,FALSE))</f>
        <v>МЕЩЕРЯКОВ Сергей</v>
      </c>
    </row>
    <row r="7" spans="1:10" s="548" customFormat="1" ht="12.75">
      <c r="A7" s="545">
        <v>6</v>
      </c>
      <c r="B7" s="546" t="str">
        <f t="shared" si="0"/>
        <v>М40-49</v>
      </c>
      <c r="C7" s="547" t="str">
        <f>C6</f>
        <v>1</v>
      </c>
      <c r="D7" s="546" t="s">
        <v>10</v>
      </c>
      <c r="E7" s="546" t="s">
        <v>187</v>
      </c>
      <c r="F7" s="546" t="s">
        <v>177</v>
      </c>
      <c r="G7" s="545">
        <f>I2</f>
        <v>29</v>
      </c>
      <c r="H7" s="545" t="str">
        <f>IF(G7="","",VLOOKUP(G7,'Список уч-ов'!A:H,3,FALSE))</f>
        <v>АЛЕКСЕЕВ Анатолий</v>
      </c>
      <c r="I7" s="545">
        <f>I3</f>
        <v>0</v>
      </c>
      <c r="J7" s="545" t="str">
        <f>IF(I7="","",VLOOKUP(I7,'Список уч-ов'!A:H,3,FALSE))</f>
        <v>Х</v>
      </c>
    </row>
    <row r="8" spans="1:10" s="548" customFormat="1" ht="12.75">
      <c r="A8" s="545">
        <v>7</v>
      </c>
      <c r="B8" s="546" t="str">
        <f t="shared" si="0"/>
        <v>М40-49</v>
      </c>
      <c r="C8" s="547" t="s">
        <v>15</v>
      </c>
      <c r="D8" s="546" t="s">
        <v>7</v>
      </c>
      <c r="E8" s="546" t="s">
        <v>145</v>
      </c>
      <c r="F8" s="546" t="s">
        <v>177</v>
      </c>
      <c r="G8" s="545">
        <f>Группы!B16</f>
        <v>5</v>
      </c>
      <c r="H8" s="545" t="str">
        <f>IF(G8="","",VLOOKUP(G8,'Список уч-ов'!A:H,3,FALSE))</f>
        <v>БЕРКУТОВ Дмитрий</v>
      </c>
      <c r="I8" s="545">
        <f>Группы!B20</f>
        <v>47</v>
      </c>
      <c r="J8" s="545" t="str">
        <f>IF(I8="","",VLOOKUP(I8,'Список уч-ов'!A:H,3,FALSE))</f>
        <v>КАЛЕНДЖЯН Дмитрий</v>
      </c>
    </row>
    <row r="9" spans="1:10" s="548" customFormat="1" ht="12.75">
      <c r="A9" s="545">
        <v>8</v>
      </c>
      <c r="B9" s="546" t="str">
        <f t="shared" si="0"/>
        <v>М40-49</v>
      </c>
      <c r="C9" s="547" t="str">
        <f>C8</f>
        <v>2</v>
      </c>
      <c r="D9" s="546" t="s">
        <v>7</v>
      </c>
      <c r="E9" s="546" t="s">
        <v>184</v>
      </c>
      <c r="F9" s="546" t="s">
        <v>177</v>
      </c>
      <c r="G9" s="545">
        <f>Группы!B18</f>
        <v>33</v>
      </c>
      <c r="H9" s="545" t="str">
        <f>IF(G9="","",VLOOKUP(G9,'Список уч-ов'!A:H,3,FALSE))</f>
        <v>АСЛАНИДИ Федор</v>
      </c>
      <c r="I9" s="545">
        <f>Группы!B22</f>
        <v>58</v>
      </c>
      <c r="J9" s="545" t="str">
        <f>IF(I9="","",VLOOKUP(I9,'Список уч-ов'!A:H,3,FALSE))</f>
        <v>МЕЛЬНИКОВ Дмитрий</v>
      </c>
    </row>
    <row r="10" spans="1:10" s="548" customFormat="1" ht="12.75">
      <c r="A10" s="545">
        <v>9</v>
      </c>
      <c r="B10" s="546" t="str">
        <f t="shared" si="0"/>
        <v>М40-49</v>
      </c>
      <c r="C10" s="547" t="str">
        <f>C9</f>
        <v>2</v>
      </c>
      <c r="D10" s="546" t="s">
        <v>15</v>
      </c>
      <c r="E10" s="546" t="s">
        <v>185</v>
      </c>
      <c r="F10" s="546" t="s">
        <v>177</v>
      </c>
      <c r="G10" s="545">
        <f>G8</f>
        <v>5</v>
      </c>
      <c r="H10" s="545" t="str">
        <f>IF(G10="","",VLOOKUP(G10,'Список уч-ов'!A:H,3,FALSE))</f>
        <v>БЕРКУТОВ Дмитрий</v>
      </c>
      <c r="I10" s="545">
        <f>I9</f>
        <v>58</v>
      </c>
      <c r="J10" s="545" t="str">
        <f>IF(I10="","",VLOOKUP(I10,'Список уч-ов'!A:H,3,FALSE))</f>
        <v>МЕЛЬНИКОВ Дмитрий</v>
      </c>
    </row>
    <row r="11" spans="1:10" s="548" customFormat="1" ht="12.75">
      <c r="A11" s="545">
        <v>10</v>
      </c>
      <c r="B11" s="546" t="str">
        <f t="shared" si="0"/>
        <v>М40-49</v>
      </c>
      <c r="C11" s="547" t="str">
        <f>C10</f>
        <v>2</v>
      </c>
      <c r="D11" s="546" t="s">
        <v>15</v>
      </c>
      <c r="E11" s="546" t="s">
        <v>146</v>
      </c>
      <c r="F11" s="546" t="s">
        <v>177</v>
      </c>
      <c r="G11" s="545">
        <f>G9</f>
        <v>33</v>
      </c>
      <c r="H11" s="545" t="str">
        <f>IF(G11="","",VLOOKUP(G11,'Список уч-ов'!A:H,3,FALSE))</f>
        <v>АСЛАНИДИ Федор</v>
      </c>
      <c r="I11" s="545">
        <f>I8</f>
        <v>47</v>
      </c>
      <c r="J11" s="545" t="str">
        <f>IF(I11="","",VLOOKUP(I11,'Список уч-ов'!A:H,3,FALSE))</f>
        <v>КАЛЕНДЖЯН Дмитрий</v>
      </c>
    </row>
    <row r="12" spans="1:10" s="548" customFormat="1" ht="12.75">
      <c r="A12" s="545">
        <v>11</v>
      </c>
      <c r="B12" s="546" t="str">
        <f t="shared" si="0"/>
        <v>М40-49</v>
      </c>
      <c r="C12" s="547" t="str">
        <f>C11</f>
        <v>2</v>
      </c>
      <c r="D12" s="546" t="s">
        <v>10</v>
      </c>
      <c r="E12" s="546" t="s">
        <v>186</v>
      </c>
      <c r="F12" s="546" t="s">
        <v>177</v>
      </c>
      <c r="G12" s="545">
        <f>G8</f>
        <v>5</v>
      </c>
      <c r="H12" s="545" t="str">
        <f>IF(G12="","",VLOOKUP(G12,'Список уч-ов'!A:H,3,FALSE))</f>
        <v>БЕРКУТОВ Дмитрий</v>
      </c>
      <c r="I12" s="545">
        <f>G9</f>
        <v>33</v>
      </c>
      <c r="J12" s="545" t="str">
        <f>IF(I12="","",VLOOKUP(I12,'Список уч-ов'!A:H,3,FALSE))</f>
        <v>АСЛАНИДИ Федор</v>
      </c>
    </row>
    <row r="13" spans="1:10" s="548" customFormat="1" ht="12.75">
      <c r="A13" s="545">
        <v>12</v>
      </c>
      <c r="B13" s="546" t="str">
        <f t="shared" si="0"/>
        <v>М40-49</v>
      </c>
      <c r="C13" s="547" t="str">
        <f>C12</f>
        <v>2</v>
      </c>
      <c r="D13" s="546" t="s">
        <v>10</v>
      </c>
      <c r="E13" s="546" t="s">
        <v>187</v>
      </c>
      <c r="F13" s="546" t="s">
        <v>177</v>
      </c>
      <c r="G13" s="545">
        <f>I8</f>
        <v>47</v>
      </c>
      <c r="H13" s="545" t="str">
        <f>IF(G13="","",VLOOKUP(G13,'Список уч-ов'!A:H,3,FALSE))</f>
        <v>КАЛЕНДЖЯН Дмитрий</v>
      </c>
      <c r="I13" s="545">
        <f>I9</f>
        <v>58</v>
      </c>
      <c r="J13" s="545" t="str">
        <f>IF(I13="","",VLOOKUP(I13,'Список уч-ов'!A:H,3,FALSE))</f>
        <v>МЕЛЬНИКОВ Дмитрий</v>
      </c>
    </row>
    <row r="14" spans="1:10" s="548" customFormat="1" ht="12.75">
      <c r="A14" s="545">
        <v>13</v>
      </c>
      <c r="B14" s="546" t="str">
        <f t="shared" si="0"/>
        <v>М40-49</v>
      </c>
      <c r="C14" s="547" t="s">
        <v>10</v>
      </c>
      <c r="D14" s="546" t="s">
        <v>7</v>
      </c>
      <c r="E14" s="546" t="s">
        <v>145</v>
      </c>
      <c r="F14" s="546" t="s">
        <v>177</v>
      </c>
      <c r="G14" s="545">
        <f>Группы!B26</f>
        <v>6</v>
      </c>
      <c r="H14" s="545" t="str">
        <f>IF(G14="","",VLOOKUP(G14,'Список уч-ов'!A:H,3,FALSE))</f>
        <v>ЛОСКУТОВ Дмитрий</v>
      </c>
      <c r="I14" s="545">
        <f>Группы!B30</f>
        <v>46</v>
      </c>
      <c r="J14" s="545" t="str">
        <f>IF(I14="","",VLOOKUP(I14,'Список уч-ов'!A:H,3,FALSE))</f>
        <v>ИСАЙЧЕВ Игорь</v>
      </c>
    </row>
    <row r="15" spans="1:10" s="548" customFormat="1" ht="12.75">
      <c r="A15" s="545">
        <v>14</v>
      </c>
      <c r="B15" s="546" t="str">
        <f t="shared" si="0"/>
        <v>М40-49</v>
      </c>
      <c r="C15" s="547" t="str">
        <f>C14</f>
        <v>3</v>
      </c>
      <c r="D15" s="546" t="s">
        <v>7</v>
      </c>
      <c r="E15" s="546" t="s">
        <v>184</v>
      </c>
      <c r="F15" s="546" t="s">
        <v>177</v>
      </c>
      <c r="G15" s="545">
        <f>Группы!B28</f>
        <v>26</v>
      </c>
      <c r="H15" s="545" t="str">
        <f>IF(G15="","",VLOOKUP(G15,'Список уч-ов'!A:H,3,FALSE))</f>
        <v>ОРЛОВ Алексей</v>
      </c>
      <c r="I15" s="545">
        <f>Группы!B32</f>
        <v>45</v>
      </c>
      <c r="J15" s="545" t="str">
        <f>IF(I15="","",VLOOKUP(I15,'Список уч-ов'!A:H,3,FALSE))</f>
        <v>ЗАЯКИН Константин</v>
      </c>
    </row>
    <row r="16" spans="1:10" s="548" customFormat="1" ht="12.75">
      <c r="A16" s="545">
        <v>15</v>
      </c>
      <c r="B16" s="546" t="str">
        <f t="shared" si="0"/>
        <v>М40-49</v>
      </c>
      <c r="C16" s="547" t="str">
        <f>C15</f>
        <v>3</v>
      </c>
      <c r="D16" s="546" t="s">
        <v>15</v>
      </c>
      <c r="E16" s="546" t="s">
        <v>185</v>
      </c>
      <c r="F16" s="546" t="s">
        <v>177</v>
      </c>
      <c r="G16" s="545">
        <f>G14</f>
        <v>6</v>
      </c>
      <c r="H16" s="545" t="str">
        <f>IF(G16="","",VLOOKUP(G16,'Список уч-ов'!A:H,3,FALSE))</f>
        <v>ЛОСКУТОВ Дмитрий</v>
      </c>
      <c r="I16" s="545">
        <f>I15</f>
        <v>45</v>
      </c>
      <c r="J16" s="545" t="str">
        <f>IF(I16="","",VLOOKUP(I16,'Список уч-ов'!A:H,3,FALSE))</f>
        <v>ЗАЯКИН Константин</v>
      </c>
    </row>
    <row r="17" spans="1:10" s="548" customFormat="1" ht="12.75">
      <c r="A17" s="545">
        <v>16</v>
      </c>
      <c r="B17" s="546" t="str">
        <f t="shared" si="0"/>
        <v>М40-49</v>
      </c>
      <c r="C17" s="547" t="str">
        <f>C16</f>
        <v>3</v>
      </c>
      <c r="D17" s="546" t="s">
        <v>15</v>
      </c>
      <c r="E17" s="546" t="s">
        <v>146</v>
      </c>
      <c r="F17" s="546" t="s">
        <v>177</v>
      </c>
      <c r="G17" s="545">
        <f>G15</f>
        <v>26</v>
      </c>
      <c r="H17" s="545" t="str">
        <f>IF(G17="","",VLOOKUP(G17,'Список уч-ов'!A:H,3,FALSE))</f>
        <v>ОРЛОВ Алексей</v>
      </c>
      <c r="I17" s="545">
        <f>I14</f>
        <v>46</v>
      </c>
      <c r="J17" s="545" t="str">
        <f>IF(I17="","",VLOOKUP(I17,'Список уч-ов'!A:H,3,FALSE))</f>
        <v>ИСАЙЧЕВ Игорь</v>
      </c>
    </row>
    <row r="18" spans="1:10" s="548" customFormat="1" ht="12.75">
      <c r="A18" s="545">
        <v>17</v>
      </c>
      <c r="B18" s="546" t="str">
        <f t="shared" si="0"/>
        <v>М40-49</v>
      </c>
      <c r="C18" s="547" t="str">
        <f>C17</f>
        <v>3</v>
      </c>
      <c r="D18" s="546" t="s">
        <v>10</v>
      </c>
      <c r="E18" s="546" t="s">
        <v>186</v>
      </c>
      <c r="F18" s="546" t="s">
        <v>177</v>
      </c>
      <c r="G18" s="545">
        <f>G14</f>
        <v>6</v>
      </c>
      <c r="H18" s="545" t="str">
        <f>IF(G18="","",VLOOKUP(G18,'Список уч-ов'!A:H,3,FALSE))</f>
        <v>ЛОСКУТОВ Дмитрий</v>
      </c>
      <c r="I18" s="545">
        <f>G15</f>
        <v>26</v>
      </c>
      <c r="J18" s="545" t="str">
        <f>IF(I18="","",VLOOKUP(I18,'Список уч-ов'!A:H,3,FALSE))</f>
        <v>ОРЛОВ Алексей</v>
      </c>
    </row>
    <row r="19" spans="1:10" s="548" customFormat="1" ht="12.75">
      <c r="A19" s="545">
        <v>18</v>
      </c>
      <c r="B19" s="546" t="str">
        <f t="shared" si="0"/>
        <v>М40-49</v>
      </c>
      <c r="C19" s="547" t="str">
        <f>C18</f>
        <v>3</v>
      </c>
      <c r="D19" s="546" t="s">
        <v>10</v>
      </c>
      <c r="E19" s="546" t="s">
        <v>187</v>
      </c>
      <c r="F19" s="546" t="s">
        <v>177</v>
      </c>
      <c r="G19" s="545">
        <f>I14</f>
        <v>46</v>
      </c>
      <c r="H19" s="545" t="str">
        <f>IF(G19="","",VLOOKUP(G19,'Список уч-ов'!A:H,3,FALSE))</f>
        <v>ИСАЙЧЕВ Игорь</v>
      </c>
      <c r="I19" s="545">
        <f>I15</f>
        <v>45</v>
      </c>
      <c r="J19" s="545" t="str">
        <f>IF(I19="","",VLOOKUP(I19,'Список уч-ов'!A:H,3,FALSE))</f>
        <v>ЗАЯКИН Константин</v>
      </c>
    </row>
    <row r="20" spans="1:10" s="548" customFormat="1" ht="12.75">
      <c r="A20" s="545">
        <v>19</v>
      </c>
      <c r="B20" s="546" t="str">
        <f t="shared" si="0"/>
        <v>М40-49</v>
      </c>
      <c r="C20" s="547" t="s">
        <v>12</v>
      </c>
      <c r="D20" s="546" t="s">
        <v>7</v>
      </c>
      <c r="E20" s="546" t="s">
        <v>145</v>
      </c>
      <c r="F20" s="546" t="s">
        <v>177</v>
      </c>
      <c r="G20" s="545">
        <f>Группы!B36</f>
        <v>42</v>
      </c>
      <c r="H20" s="545" t="str">
        <f>IF(G20="","",VLOOKUP(G20,'Список уч-ов'!A:H,3,FALSE))</f>
        <v>ДИМИТРИЕВ Александр</v>
      </c>
      <c r="I20" s="545">
        <f>Группы!B40</f>
        <v>4</v>
      </c>
      <c r="J20" s="545" t="str">
        <f>IF(I20="","",VLOOKUP(I20,'Список уч-ов'!A:H,3,FALSE))</f>
        <v>КРИУШКИН Дмитрий</v>
      </c>
    </row>
    <row r="21" spans="1:10" s="548" customFormat="1" ht="12.75">
      <c r="A21" s="545">
        <v>20</v>
      </c>
      <c r="B21" s="546" t="str">
        <f t="shared" si="0"/>
        <v>М40-49</v>
      </c>
      <c r="C21" s="547" t="str">
        <f>C20</f>
        <v>4</v>
      </c>
      <c r="D21" s="546" t="s">
        <v>7</v>
      </c>
      <c r="E21" s="546" t="s">
        <v>184</v>
      </c>
      <c r="F21" s="546" t="s">
        <v>177</v>
      </c>
      <c r="G21" s="545">
        <f>Группы!B38</f>
        <v>36</v>
      </c>
      <c r="H21" s="545" t="str">
        <f>IF(G21="","",VLOOKUP(G21,'Список уч-ов'!A:H,3,FALSE))</f>
        <v>ВАНЕЕВ Дмитрий</v>
      </c>
      <c r="I21" s="545">
        <f>Группы!B42</f>
        <v>41</v>
      </c>
      <c r="J21" s="545" t="str">
        <f>IF(I21="","",VLOOKUP(I21,'Список уч-ов'!A:H,3,FALSE))</f>
        <v>ДАНИЛОВ Алексей</v>
      </c>
    </row>
    <row r="22" spans="1:10" s="548" customFormat="1" ht="12.75">
      <c r="A22" s="545">
        <v>21</v>
      </c>
      <c r="B22" s="546" t="str">
        <f t="shared" si="0"/>
        <v>М40-49</v>
      </c>
      <c r="C22" s="547" t="str">
        <f>C21</f>
        <v>4</v>
      </c>
      <c r="D22" s="546" t="s">
        <v>15</v>
      </c>
      <c r="E22" s="546" t="s">
        <v>185</v>
      </c>
      <c r="F22" s="546" t="s">
        <v>177</v>
      </c>
      <c r="G22" s="545">
        <f>G20</f>
        <v>42</v>
      </c>
      <c r="H22" s="545" t="str">
        <f>IF(G22="","",VLOOKUP(G22,'Список уч-ов'!A:H,3,FALSE))</f>
        <v>ДИМИТРИЕВ Александр</v>
      </c>
      <c r="I22" s="545">
        <f>I21</f>
        <v>41</v>
      </c>
      <c r="J22" s="545" t="str">
        <f>IF(I22="","",VLOOKUP(I22,'Список уч-ов'!A:H,3,FALSE))</f>
        <v>ДАНИЛОВ Алексей</v>
      </c>
    </row>
    <row r="23" spans="1:10" s="548" customFormat="1" ht="12.75">
      <c r="A23" s="545">
        <v>22</v>
      </c>
      <c r="B23" s="546" t="str">
        <f t="shared" si="0"/>
        <v>М40-49</v>
      </c>
      <c r="C23" s="547" t="str">
        <f>C22</f>
        <v>4</v>
      </c>
      <c r="D23" s="546" t="s">
        <v>15</v>
      </c>
      <c r="E23" s="546" t="s">
        <v>146</v>
      </c>
      <c r="F23" s="546" t="s">
        <v>177</v>
      </c>
      <c r="G23" s="545">
        <f>G21</f>
        <v>36</v>
      </c>
      <c r="H23" s="545" t="str">
        <f>IF(G23="","",VLOOKUP(G23,'Список уч-ов'!A:H,3,FALSE))</f>
        <v>ВАНЕЕВ Дмитрий</v>
      </c>
      <c r="I23" s="545">
        <f>I20</f>
        <v>4</v>
      </c>
      <c r="J23" s="545" t="str">
        <f>IF(I23="","",VLOOKUP(I23,'Список уч-ов'!A:H,3,FALSE))</f>
        <v>КРИУШКИН Дмитрий</v>
      </c>
    </row>
    <row r="24" spans="1:10" s="548" customFormat="1" ht="12.75">
      <c r="A24" s="545">
        <v>23</v>
      </c>
      <c r="B24" s="546" t="str">
        <f t="shared" si="0"/>
        <v>М40-49</v>
      </c>
      <c r="C24" s="547" t="str">
        <f>C23</f>
        <v>4</v>
      </c>
      <c r="D24" s="546" t="s">
        <v>10</v>
      </c>
      <c r="E24" s="546" t="s">
        <v>186</v>
      </c>
      <c r="F24" s="546" t="s">
        <v>177</v>
      </c>
      <c r="G24" s="545">
        <f>G20</f>
        <v>42</v>
      </c>
      <c r="H24" s="545" t="str">
        <f>IF(G24="","",VLOOKUP(G24,'Список уч-ов'!A:H,3,FALSE))</f>
        <v>ДИМИТРИЕВ Александр</v>
      </c>
      <c r="I24" s="545">
        <f>G21</f>
        <v>36</v>
      </c>
      <c r="J24" s="545" t="str">
        <f>IF(I24="","",VLOOKUP(I24,'Список уч-ов'!A:H,3,FALSE))</f>
        <v>ВАНЕЕВ Дмитрий</v>
      </c>
    </row>
    <row r="25" spans="1:10" s="548" customFormat="1" ht="12.75">
      <c r="A25" s="545">
        <v>24</v>
      </c>
      <c r="B25" s="546" t="str">
        <f t="shared" si="0"/>
        <v>М40-49</v>
      </c>
      <c r="C25" s="547" t="str">
        <f>C24</f>
        <v>4</v>
      </c>
      <c r="D25" s="546" t="s">
        <v>10</v>
      </c>
      <c r="E25" s="546" t="s">
        <v>187</v>
      </c>
      <c r="F25" s="546" t="s">
        <v>177</v>
      </c>
      <c r="G25" s="545">
        <f>I20</f>
        <v>4</v>
      </c>
      <c r="H25" s="545" t="str">
        <f>IF(G25="","",VLOOKUP(G25,'Список уч-ов'!A:H,3,FALSE))</f>
        <v>КРИУШКИН Дмитрий</v>
      </c>
      <c r="I25" s="545">
        <f>I21</f>
        <v>41</v>
      </c>
      <c r="J25" s="545" t="str">
        <f>IF(I25="","",VLOOKUP(I25,'Список уч-ов'!A:H,3,FALSE))</f>
        <v>ДАНИЛОВ Алексей</v>
      </c>
    </row>
    <row r="26" spans="1:10" s="548" customFormat="1" ht="12.75">
      <c r="A26" s="545">
        <v>25</v>
      </c>
      <c r="B26" s="546" t="str">
        <f t="shared" si="0"/>
        <v>М40-49</v>
      </c>
      <c r="C26" s="547" t="s">
        <v>11</v>
      </c>
      <c r="D26" s="546" t="s">
        <v>7</v>
      </c>
      <c r="E26" s="546" t="s">
        <v>145</v>
      </c>
      <c r="F26" s="546" t="s">
        <v>177</v>
      </c>
      <c r="G26" s="545">
        <f>Группы!B46</f>
        <v>23</v>
      </c>
      <c r="H26" s="545" t="str">
        <f>IF(G26="","",VLOOKUP(G26,'Список уч-ов'!A:H,3,FALSE))</f>
        <v>СМИРНОВ Сергей</v>
      </c>
      <c r="I26" s="545">
        <f>Группы!B50</f>
        <v>24</v>
      </c>
      <c r="J26" s="545" t="str">
        <f>IF(I26="","",VLOOKUP(I26,'Список уч-ов'!A:H,3,FALSE))</f>
        <v>ЛОРКИН Алексей</v>
      </c>
    </row>
    <row r="27" spans="1:10" s="548" customFormat="1" ht="12.75">
      <c r="A27" s="545">
        <v>26</v>
      </c>
      <c r="B27" s="546" t="str">
        <f t="shared" si="0"/>
        <v>М40-49</v>
      </c>
      <c r="C27" s="547" t="str">
        <f>C26</f>
        <v>5</v>
      </c>
      <c r="D27" s="546" t="s">
        <v>7</v>
      </c>
      <c r="E27" s="546" t="s">
        <v>184</v>
      </c>
      <c r="F27" s="546" t="s">
        <v>177</v>
      </c>
      <c r="G27" s="545">
        <f>Группы!B48</f>
        <v>1</v>
      </c>
      <c r="H27" s="545" t="str">
        <f>IF(G27="","",VLOOKUP(G27,'Список уч-ов'!A:H,3,FALSE))</f>
        <v>СОРБАЛО Владислав</v>
      </c>
      <c r="I27" s="545">
        <f>Группы!B52</f>
        <v>49</v>
      </c>
      <c r="J27" s="545" t="str">
        <f>IF(I27="","",VLOOKUP(I27,'Список уч-ов'!A:H,3,FALSE))</f>
        <v>КЛИМОВ Евгений</v>
      </c>
    </row>
    <row r="28" spans="1:10" s="548" customFormat="1" ht="12.75">
      <c r="A28" s="545">
        <v>27</v>
      </c>
      <c r="B28" s="546" t="str">
        <f t="shared" si="0"/>
        <v>М40-49</v>
      </c>
      <c r="C28" s="547" t="str">
        <f>C27</f>
        <v>5</v>
      </c>
      <c r="D28" s="546" t="s">
        <v>15</v>
      </c>
      <c r="E28" s="546" t="s">
        <v>185</v>
      </c>
      <c r="F28" s="546" t="s">
        <v>177</v>
      </c>
      <c r="G28" s="545">
        <f>G26</f>
        <v>23</v>
      </c>
      <c r="H28" s="545" t="str">
        <f>IF(G28="","",VLOOKUP(G28,'Список уч-ов'!A:H,3,FALSE))</f>
        <v>СМИРНОВ Сергей</v>
      </c>
      <c r="I28" s="545">
        <f>I27</f>
        <v>49</v>
      </c>
      <c r="J28" s="545" t="str">
        <f>IF(I28="","",VLOOKUP(I28,'Список уч-ов'!A:H,3,FALSE))</f>
        <v>КЛИМОВ Евгений</v>
      </c>
    </row>
    <row r="29" spans="1:10" s="548" customFormat="1" ht="12.75">
      <c r="A29" s="545">
        <v>28</v>
      </c>
      <c r="B29" s="546" t="str">
        <f t="shared" si="0"/>
        <v>М40-49</v>
      </c>
      <c r="C29" s="547" t="str">
        <f>C28</f>
        <v>5</v>
      </c>
      <c r="D29" s="546" t="s">
        <v>15</v>
      </c>
      <c r="E29" s="546" t="s">
        <v>146</v>
      </c>
      <c r="F29" s="546" t="s">
        <v>177</v>
      </c>
      <c r="G29" s="545">
        <f>G27</f>
        <v>1</v>
      </c>
      <c r="H29" s="545" t="str">
        <f>IF(G29="","",VLOOKUP(G29,'Список уч-ов'!A:H,3,FALSE))</f>
        <v>СОРБАЛО Владислав</v>
      </c>
      <c r="I29" s="545">
        <f>I26</f>
        <v>24</v>
      </c>
      <c r="J29" s="545" t="str">
        <f>IF(I29="","",VLOOKUP(I29,'Список уч-ов'!A:H,3,FALSE))</f>
        <v>ЛОРКИН Алексей</v>
      </c>
    </row>
    <row r="30" spans="1:10" s="548" customFormat="1" ht="12.75">
      <c r="A30" s="545">
        <v>29</v>
      </c>
      <c r="B30" s="546" t="str">
        <f t="shared" si="0"/>
        <v>М40-49</v>
      </c>
      <c r="C30" s="547" t="str">
        <f>C29</f>
        <v>5</v>
      </c>
      <c r="D30" s="546" t="s">
        <v>10</v>
      </c>
      <c r="E30" s="546" t="s">
        <v>186</v>
      </c>
      <c r="F30" s="546" t="s">
        <v>177</v>
      </c>
      <c r="G30" s="545">
        <f>G26</f>
        <v>23</v>
      </c>
      <c r="H30" s="545" t="str">
        <f>IF(G30="","",VLOOKUP(G30,'Список уч-ов'!A:H,3,FALSE))</f>
        <v>СМИРНОВ Сергей</v>
      </c>
      <c r="I30" s="545">
        <f>G27</f>
        <v>1</v>
      </c>
      <c r="J30" s="545" t="str">
        <f>IF(I30="","",VLOOKUP(I30,'Список уч-ов'!A:H,3,FALSE))</f>
        <v>СОРБАЛО Владислав</v>
      </c>
    </row>
    <row r="31" spans="1:10" s="548" customFormat="1" ht="12.75">
      <c r="A31" s="545">
        <v>30</v>
      </c>
      <c r="B31" s="546" t="str">
        <f t="shared" si="0"/>
        <v>М40-49</v>
      </c>
      <c r="C31" s="547" t="str">
        <f>C30</f>
        <v>5</v>
      </c>
      <c r="D31" s="546" t="s">
        <v>10</v>
      </c>
      <c r="E31" s="546" t="s">
        <v>187</v>
      </c>
      <c r="F31" s="546" t="s">
        <v>177</v>
      </c>
      <c r="G31" s="545">
        <f>I26</f>
        <v>24</v>
      </c>
      <c r="H31" s="545" t="str">
        <f>IF(G31="","",VLOOKUP(G31,'Список уч-ов'!A:H,3,FALSE))</f>
        <v>ЛОРКИН Алексей</v>
      </c>
      <c r="I31" s="545">
        <f>I27</f>
        <v>49</v>
      </c>
      <c r="J31" s="545" t="str">
        <f>IF(I31="","",VLOOKUP(I31,'Список уч-ов'!A:H,3,FALSE))</f>
        <v>КЛИМОВ Евгений</v>
      </c>
    </row>
    <row r="32" spans="1:10" s="548" customFormat="1" ht="12.75">
      <c r="A32" s="545">
        <v>31</v>
      </c>
      <c r="B32" s="546" t="str">
        <f t="shared" si="0"/>
        <v>М40-49</v>
      </c>
      <c r="C32" s="547" t="s">
        <v>13</v>
      </c>
      <c r="D32" s="546" t="s">
        <v>7</v>
      </c>
      <c r="E32" s="546" t="s">
        <v>145</v>
      </c>
      <c r="F32" s="546" t="s">
        <v>177</v>
      </c>
      <c r="G32" s="545">
        <f>Группы!B56</f>
        <v>44</v>
      </c>
      <c r="H32" s="545" t="str">
        <f>IF(G32="","",VLOOKUP(G32,'Список уч-ов'!A:H,3,FALSE))</f>
        <v>ЕФИМОВ Александр</v>
      </c>
      <c r="I32" s="545">
        <f>Группы!B60</f>
        <v>28</v>
      </c>
      <c r="J32" s="545" t="str">
        <f>IF(I32="","",VLOOKUP(I32,'Список уч-ов'!A:H,3,FALSE))</f>
        <v>ГУБАЙДУЛЛИН Айдар</v>
      </c>
    </row>
    <row r="33" spans="1:10" s="548" customFormat="1" ht="12.75">
      <c r="A33" s="545">
        <v>32</v>
      </c>
      <c r="B33" s="546" t="str">
        <f t="shared" si="0"/>
        <v>М40-49</v>
      </c>
      <c r="C33" s="547" t="str">
        <f>C32</f>
        <v>6</v>
      </c>
      <c r="D33" s="546" t="s">
        <v>7</v>
      </c>
      <c r="E33" s="546" t="s">
        <v>184</v>
      </c>
      <c r="F33" s="546" t="s">
        <v>177</v>
      </c>
      <c r="G33" s="545">
        <f>Группы!B58</f>
        <v>63</v>
      </c>
      <c r="H33" s="545" t="str">
        <f>IF(G33="","",VLOOKUP(G33,'Список уч-ов'!A:H,3,FALSE))</f>
        <v>МУСКАТИН Алексей</v>
      </c>
      <c r="I33" s="545">
        <f>Группы!B62</f>
        <v>56</v>
      </c>
      <c r="J33" s="545" t="str">
        <f>IF(I33="","",VLOOKUP(I33,'Список уч-ов'!A:H,3,FALSE))</f>
        <v>МАРНОСОВ Александр</v>
      </c>
    </row>
    <row r="34" spans="1:10" s="548" customFormat="1" ht="12.75">
      <c r="A34" s="545">
        <v>33</v>
      </c>
      <c r="B34" s="546" t="str">
        <f t="shared" si="0"/>
        <v>М40-49</v>
      </c>
      <c r="C34" s="547" t="str">
        <f>C33</f>
        <v>6</v>
      </c>
      <c r="D34" s="546" t="s">
        <v>15</v>
      </c>
      <c r="E34" s="546" t="s">
        <v>185</v>
      </c>
      <c r="F34" s="546" t="s">
        <v>177</v>
      </c>
      <c r="G34" s="545">
        <f>G32</f>
        <v>44</v>
      </c>
      <c r="H34" s="545" t="str">
        <f>IF(G34="","",VLOOKUP(G34,'Список уч-ов'!A:H,3,FALSE))</f>
        <v>ЕФИМОВ Александр</v>
      </c>
      <c r="I34" s="545">
        <f>I33</f>
        <v>56</v>
      </c>
      <c r="J34" s="545" t="str">
        <f>IF(I34="","",VLOOKUP(I34,'Список уч-ов'!A:H,3,FALSE))</f>
        <v>МАРНОСОВ Александр</v>
      </c>
    </row>
    <row r="35" spans="1:10" s="548" customFormat="1" ht="12.75">
      <c r="A35" s="545">
        <v>34</v>
      </c>
      <c r="B35" s="546" t="str">
        <f t="shared" si="0"/>
        <v>М40-49</v>
      </c>
      <c r="C35" s="547" t="str">
        <f>C34</f>
        <v>6</v>
      </c>
      <c r="D35" s="546" t="s">
        <v>15</v>
      </c>
      <c r="E35" s="546" t="s">
        <v>146</v>
      </c>
      <c r="F35" s="546" t="s">
        <v>177</v>
      </c>
      <c r="G35" s="545">
        <f>G33</f>
        <v>63</v>
      </c>
      <c r="H35" s="545" t="str">
        <f>IF(G35="","",VLOOKUP(G35,'Список уч-ов'!A:H,3,FALSE))</f>
        <v>МУСКАТИН Алексей</v>
      </c>
      <c r="I35" s="545">
        <f>I32</f>
        <v>28</v>
      </c>
      <c r="J35" s="545" t="str">
        <f>IF(I35="","",VLOOKUP(I35,'Список уч-ов'!A:H,3,FALSE))</f>
        <v>ГУБАЙДУЛЛИН Айдар</v>
      </c>
    </row>
    <row r="36" spans="1:10" s="548" customFormat="1" ht="12.75">
      <c r="A36" s="545">
        <v>35</v>
      </c>
      <c r="B36" s="546" t="str">
        <f t="shared" si="0"/>
        <v>М40-49</v>
      </c>
      <c r="C36" s="547" t="str">
        <f>C35</f>
        <v>6</v>
      </c>
      <c r="D36" s="546" t="s">
        <v>10</v>
      </c>
      <c r="E36" s="546" t="s">
        <v>186</v>
      </c>
      <c r="F36" s="546" t="s">
        <v>177</v>
      </c>
      <c r="G36" s="545">
        <f>G32</f>
        <v>44</v>
      </c>
      <c r="H36" s="545" t="str">
        <f>IF(G36="","",VLOOKUP(G36,'Список уч-ов'!A:H,3,FALSE))</f>
        <v>ЕФИМОВ Александр</v>
      </c>
      <c r="I36" s="545">
        <f>G33</f>
        <v>63</v>
      </c>
      <c r="J36" s="545" t="str">
        <f>IF(I36="","",VLOOKUP(I36,'Список уч-ов'!A:H,3,FALSE))</f>
        <v>МУСКАТИН Алексей</v>
      </c>
    </row>
    <row r="37" spans="1:10" s="548" customFormat="1" ht="12.75">
      <c r="A37" s="545">
        <v>36</v>
      </c>
      <c r="B37" s="546" t="str">
        <f t="shared" si="0"/>
        <v>М40-49</v>
      </c>
      <c r="C37" s="547" t="str">
        <f>C36</f>
        <v>6</v>
      </c>
      <c r="D37" s="546" t="s">
        <v>10</v>
      </c>
      <c r="E37" s="546" t="s">
        <v>187</v>
      </c>
      <c r="F37" s="546" t="s">
        <v>177</v>
      </c>
      <c r="G37" s="545">
        <f>I32</f>
        <v>28</v>
      </c>
      <c r="H37" s="545" t="str">
        <f>IF(G37="","",VLOOKUP(G37,'Список уч-ов'!A:H,3,FALSE))</f>
        <v>ГУБАЙДУЛЛИН Айдар</v>
      </c>
      <c r="I37" s="545">
        <f>I33</f>
        <v>56</v>
      </c>
      <c r="J37" s="545" t="str">
        <f>IF(I37="","",VLOOKUP(I37,'Список уч-ов'!A:H,3,FALSE))</f>
        <v>МАРНОСОВ Александр</v>
      </c>
    </row>
    <row r="38" spans="1:10" s="548" customFormat="1" ht="12.75">
      <c r="A38" s="545">
        <v>37</v>
      </c>
      <c r="B38" s="546" t="str">
        <f t="shared" si="0"/>
        <v>М40-49</v>
      </c>
      <c r="C38" s="547" t="s">
        <v>16</v>
      </c>
      <c r="D38" s="546" t="s">
        <v>7</v>
      </c>
      <c r="E38" s="546" t="s">
        <v>145</v>
      </c>
      <c r="F38" s="546" t="s">
        <v>177</v>
      </c>
      <c r="G38" s="545">
        <f>Группы!B66</f>
        <v>39</v>
      </c>
      <c r="H38" s="545" t="str">
        <f>IF(G38="","",VLOOKUP(G38,'Список уч-ов'!A:H,3,FALSE))</f>
        <v>ГУДКОВ Андрей</v>
      </c>
      <c r="I38" s="545">
        <f>Группы!B70</f>
        <v>50</v>
      </c>
      <c r="J38" s="545" t="str">
        <f>IF(I38="","",VLOOKUP(I38,'Список уч-ов'!A:H,3,FALSE))</f>
        <v>КРИМЕР Игорь</v>
      </c>
    </row>
    <row r="39" spans="1:10" s="548" customFormat="1" ht="12.75">
      <c r="A39" s="545">
        <v>38</v>
      </c>
      <c r="B39" s="546" t="str">
        <f t="shared" si="0"/>
        <v>М40-49</v>
      </c>
      <c r="C39" s="547" t="str">
        <f>C38</f>
        <v>7</v>
      </c>
      <c r="D39" s="546" t="s">
        <v>7</v>
      </c>
      <c r="E39" s="546" t="s">
        <v>184</v>
      </c>
      <c r="F39" s="546" t="s">
        <v>177</v>
      </c>
      <c r="G39" s="545">
        <f>Группы!B68</f>
        <v>55</v>
      </c>
      <c r="H39" s="545" t="str">
        <f>IF(G39="","",VLOOKUP(G39,'Список уч-ов'!A:H,3,FALSE))</f>
        <v>МАНЧЕНКО Владимир</v>
      </c>
      <c r="I39" s="545">
        <f>Группы!B72</f>
        <v>0</v>
      </c>
      <c r="J39" s="545" t="str">
        <f>IF(I39="","",VLOOKUP(I39,'Список уч-ов'!A:H,3,FALSE))</f>
        <v>Х</v>
      </c>
    </row>
    <row r="40" spans="1:10" s="548" customFormat="1" ht="12.75">
      <c r="A40" s="545">
        <v>39</v>
      </c>
      <c r="B40" s="546" t="str">
        <f t="shared" si="0"/>
        <v>М40-49</v>
      </c>
      <c r="C40" s="547" t="str">
        <f>C39</f>
        <v>7</v>
      </c>
      <c r="D40" s="546" t="s">
        <v>15</v>
      </c>
      <c r="E40" s="546" t="s">
        <v>185</v>
      </c>
      <c r="F40" s="546" t="s">
        <v>177</v>
      </c>
      <c r="G40" s="545">
        <f>G38</f>
        <v>39</v>
      </c>
      <c r="H40" s="545" t="str">
        <f>IF(G40="","",VLOOKUP(G40,'Список уч-ов'!A:H,3,FALSE))</f>
        <v>ГУДКОВ Андрей</v>
      </c>
      <c r="I40" s="545">
        <f>I39</f>
        <v>0</v>
      </c>
      <c r="J40" s="545" t="str">
        <f>IF(I40="","",VLOOKUP(I40,'Список уч-ов'!A:H,3,FALSE))</f>
        <v>Х</v>
      </c>
    </row>
    <row r="41" spans="1:10" s="548" customFormat="1" ht="12.75">
      <c r="A41" s="545">
        <v>40</v>
      </c>
      <c r="B41" s="546" t="str">
        <f t="shared" si="0"/>
        <v>М40-49</v>
      </c>
      <c r="C41" s="547" t="str">
        <f>C40</f>
        <v>7</v>
      </c>
      <c r="D41" s="546" t="s">
        <v>15</v>
      </c>
      <c r="E41" s="546" t="s">
        <v>146</v>
      </c>
      <c r="F41" s="546" t="s">
        <v>177</v>
      </c>
      <c r="G41" s="545">
        <f>G39</f>
        <v>55</v>
      </c>
      <c r="H41" s="545" t="str">
        <f>IF(G41="","",VLOOKUP(G41,'Список уч-ов'!A:H,3,FALSE))</f>
        <v>МАНЧЕНКО Владимир</v>
      </c>
      <c r="I41" s="545">
        <f>I38</f>
        <v>50</v>
      </c>
      <c r="J41" s="545" t="str">
        <f>IF(I41="","",VLOOKUP(I41,'Список уч-ов'!A:H,3,FALSE))</f>
        <v>КРИМЕР Игорь</v>
      </c>
    </row>
    <row r="42" spans="1:10" s="548" customFormat="1" ht="12.75">
      <c r="A42" s="545">
        <v>41</v>
      </c>
      <c r="B42" s="546" t="str">
        <f t="shared" si="0"/>
        <v>М40-49</v>
      </c>
      <c r="C42" s="547" t="str">
        <f>C41</f>
        <v>7</v>
      </c>
      <c r="D42" s="546" t="s">
        <v>10</v>
      </c>
      <c r="E42" s="546" t="s">
        <v>186</v>
      </c>
      <c r="F42" s="546" t="s">
        <v>177</v>
      </c>
      <c r="G42" s="545">
        <f>G38</f>
        <v>39</v>
      </c>
      <c r="H42" s="545" t="str">
        <f>IF(G42="","",VLOOKUP(G42,'Список уч-ов'!A:H,3,FALSE))</f>
        <v>ГУДКОВ Андрей</v>
      </c>
      <c r="I42" s="545">
        <f>G39</f>
        <v>55</v>
      </c>
      <c r="J42" s="545" t="str">
        <f>IF(I42="","",VLOOKUP(I42,'Список уч-ов'!A:H,3,FALSE))</f>
        <v>МАНЧЕНКО Владимир</v>
      </c>
    </row>
    <row r="43" spans="1:10" s="548" customFormat="1" ht="12.75">
      <c r="A43" s="545">
        <v>42</v>
      </c>
      <c r="B43" s="546" t="str">
        <f t="shared" si="0"/>
        <v>М40-49</v>
      </c>
      <c r="C43" s="547" t="str">
        <f>C42</f>
        <v>7</v>
      </c>
      <c r="D43" s="546" t="s">
        <v>10</v>
      </c>
      <c r="E43" s="546" t="s">
        <v>187</v>
      </c>
      <c r="F43" s="546" t="s">
        <v>177</v>
      </c>
      <c r="G43" s="545">
        <f>I38</f>
        <v>50</v>
      </c>
      <c r="H43" s="545" t="str">
        <f>IF(G43="","",VLOOKUP(G43,'Список уч-ов'!A:H,3,FALSE))</f>
        <v>КРИМЕР Игорь</v>
      </c>
      <c r="I43" s="545">
        <f>I39</f>
        <v>0</v>
      </c>
      <c r="J43" s="545" t="str">
        <f>IF(I43="","",VLOOKUP(I43,'Список уч-ов'!A:H,3,FALSE))</f>
        <v>Х</v>
      </c>
    </row>
    <row r="44" spans="1:10" s="548" customFormat="1" ht="12.75">
      <c r="A44" s="545">
        <v>43</v>
      </c>
      <c r="B44" s="546" t="str">
        <f t="shared" si="0"/>
        <v>М40-49</v>
      </c>
      <c r="C44" s="547" t="s">
        <v>17</v>
      </c>
      <c r="D44" s="546" t="s">
        <v>7</v>
      </c>
      <c r="E44" s="546" t="s">
        <v>145</v>
      </c>
      <c r="F44" s="546" t="s">
        <v>177</v>
      </c>
      <c r="G44" s="545">
        <f>Группы!B76</f>
        <v>3</v>
      </c>
      <c r="H44" s="545" t="str">
        <f>IF(G44="","",VLOOKUP(G44,'Список уч-ов'!A:H,3,FALSE))</f>
        <v>ЧЕРНЕВ Игорь</v>
      </c>
      <c r="I44" s="545">
        <f>Группы!B80</f>
        <v>19</v>
      </c>
      <c r="J44" s="545" t="str">
        <f>IF(I44="","",VLOOKUP(I44,'Список уч-ов'!A:H,3,FALSE))</f>
        <v>КОРОТКОВ Дмитрий</v>
      </c>
    </row>
    <row r="45" spans="1:10" s="548" customFormat="1" ht="12.75">
      <c r="A45" s="545">
        <v>44</v>
      </c>
      <c r="B45" s="546" t="str">
        <f t="shared" si="0"/>
        <v>М40-49</v>
      </c>
      <c r="C45" s="547" t="str">
        <f>C44</f>
        <v>8</v>
      </c>
      <c r="D45" s="546" t="s">
        <v>7</v>
      </c>
      <c r="E45" s="546" t="s">
        <v>184</v>
      </c>
      <c r="F45" s="546" t="s">
        <v>177</v>
      </c>
      <c r="G45" s="545">
        <f>Группы!B78</f>
        <v>11</v>
      </c>
      <c r="H45" s="545" t="str">
        <f>IF(G45="","",VLOOKUP(G45,'Список уч-ов'!A:H,3,FALSE))</f>
        <v>МАТИОС Василий</v>
      </c>
      <c r="I45" s="545">
        <f>Группы!B82</f>
        <v>52</v>
      </c>
      <c r="J45" s="545" t="str">
        <f>IF(I45="","",VLOOKUP(I45,'Список уч-ов'!A:H,3,FALSE))</f>
        <v>ЛЕВИН Евгений</v>
      </c>
    </row>
    <row r="46" spans="1:10" s="548" customFormat="1" ht="12.75">
      <c r="A46" s="545">
        <v>45</v>
      </c>
      <c r="B46" s="546" t="str">
        <f t="shared" si="0"/>
        <v>М40-49</v>
      </c>
      <c r="C46" s="547" t="str">
        <f>C45</f>
        <v>8</v>
      </c>
      <c r="D46" s="546" t="s">
        <v>15</v>
      </c>
      <c r="E46" s="546" t="s">
        <v>185</v>
      </c>
      <c r="F46" s="546" t="s">
        <v>177</v>
      </c>
      <c r="G46" s="545">
        <f>G44</f>
        <v>3</v>
      </c>
      <c r="H46" s="545" t="str">
        <f>IF(G46="","",VLOOKUP(G46,'Список уч-ов'!A:H,3,FALSE))</f>
        <v>ЧЕРНЕВ Игорь</v>
      </c>
      <c r="I46" s="545">
        <f>I45</f>
        <v>52</v>
      </c>
      <c r="J46" s="545" t="str">
        <f>IF(I46="","",VLOOKUP(I46,'Список уч-ов'!A:H,3,FALSE))</f>
        <v>ЛЕВИН Евгений</v>
      </c>
    </row>
    <row r="47" spans="1:10" s="548" customFormat="1" ht="12.75">
      <c r="A47" s="545">
        <v>46</v>
      </c>
      <c r="B47" s="546" t="str">
        <f t="shared" si="0"/>
        <v>М40-49</v>
      </c>
      <c r="C47" s="547" t="str">
        <f>C46</f>
        <v>8</v>
      </c>
      <c r="D47" s="546" t="s">
        <v>15</v>
      </c>
      <c r="E47" s="546" t="s">
        <v>146</v>
      </c>
      <c r="F47" s="546" t="s">
        <v>177</v>
      </c>
      <c r="G47" s="545">
        <f>G45</f>
        <v>11</v>
      </c>
      <c r="H47" s="545" t="str">
        <f>IF(G47="","",VLOOKUP(G47,'Список уч-ов'!A:H,3,FALSE))</f>
        <v>МАТИОС Василий</v>
      </c>
      <c r="I47" s="545">
        <f>I44</f>
        <v>19</v>
      </c>
      <c r="J47" s="545" t="str">
        <f>IF(I47="","",VLOOKUP(I47,'Список уч-ов'!A:H,3,FALSE))</f>
        <v>КОРОТКОВ Дмитрий</v>
      </c>
    </row>
    <row r="48" spans="1:10" s="548" customFormat="1" ht="12.75">
      <c r="A48" s="545">
        <v>47</v>
      </c>
      <c r="B48" s="546" t="str">
        <f t="shared" si="0"/>
        <v>М40-49</v>
      </c>
      <c r="C48" s="547" t="str">
        <f>C47</f>
        <v>8</v>
      </c>
      <c r="D48" s="546" t="s">
        <v>10</v>
      </c>
      <c r="E48" s="546" t="s">
        <v>186</v>
      </c>
      <c r="F48" s="546" t="s">
        <v>177</v>
      </c>
      <c r="G48" s="545">
        <f>G44</f>
        <v>3</v>
      </c>
      <c r="H48" s="545" t="str">
        <f>IF(G48="","",VLOOKUP(G48,'Список уч-ов'!A:H,3,FALSE))</f>
        <v>ЧЕРНЕВ Игорь</v>
      </c>
      <c r="I48" s="545">
        <f>G45</f>
        <v>11</v>
      </c>
      <c r="J48" s="545" t="str">
        <f>IF(I48="","",VLOOKUP(I48,'Список уч-ов'!A:H,3,FALSE))</f>
        <v>МАТИОС Василий</v>
      </c>
    </row>
    <row r="49" spans="1:10" s="548" customFormat="1" ht="12.75">
      <c r="A49" s="545">
        <v>48</v>
      </c>
      <c r="B49" s="546" t="str">
        <f t="shared" si="0"/>
        <v>М40-49</v>
      </c>
      <c r="C49" s="547" t="str">
        <f>C48</f>
        <v>8</v>
      </c>
      <c r="D49" s="546" t="s">
        <v>10</v>
      </c>
      <c r="E49" s="546" t="s">
        <v>187</v>
      </c>
      <c r="F49" s="546" t="s">
        <v>177</v>
      </c>
      <c r="G49" s="545">
        <f>I44</f>
        <v>19</v>
      </c>
      <c r="H49" s="545" t="str">
        <f>IF(G49="","",VLOOKUP(G49,'Список уч-ов'!A:H,3,FALSE))</f>
        <v>КОРОТКОВ Дмитрий</v>
      </c>
      <c r="I49" s="545">
        <f>I45</f>
        <v>52</v>
      </c>
      <c r="J49" s="545" t="str">
        <f>IF(I49="","",VLOOKUP(I49,'Список уч-ов'!A:H,3,FALSE))</f>
        <v>ЛЕВИН Евгений</v>
      </c>
    </row>
    <row r="50" spans="1:10" s="548" customFormat="1" ht="12.75">
      <c r="A50" s="545">
        <v>49</v>
      </c>
      <c r="B50" s="546" t="str">
        <f t="shared" si="0"/>
        <v>М40-49</v>
      </c>
      <c r="C50" s="547" t="s">
        <v>18</v>
      </c>
      <c r="D50" s="546" t="s">
        <v>7</v>
      </c>
      <c r="E50" s="546" t="s">
        <v>145</v>
      </c>
      <c r="F50" s="546" t="s">
        <v>177</v>
      </c>
      <c r="G50" s="545">
        <f>Группы!B90</f>
        <v>7</v>
      </c>
      <c r="H50" s="545" t="str">
        <f>IF(G50="","",VLOOKUP(G50,'Список уч-ов'!A:H,3,FALSE))</f>
        <v>МУРЗОВ Алексей</v>
      </c>
      <c r="I50" s="545">
        <f>Группы!B94</f>
        <v>38</v>
      </c>
      <c r="J50" s="545" t="str">
        <f>IF(I50="","",VLOOKUP(I50,'Список уч-ов'!A:H,3,FALSE))</f>
        <v>ВЕРЕТЕННИКОВ Олег</v>
      </c>
    </row>
    <row r="51" spans="1:10" s="548" customFormat="1" ht="12.75">
      <c r="A51" s="545">
        <v>50</v>
      </c>
      <c r="B51" s="546" t="str">
        <f t="shared" si="0"/>
        <v>М40-49</v>
      </c>
      <c r="C51" s="547" t="str">
        <f>C50</f>
        <v>9</v>
      </c>
      <c r="D51" s="546" t="s">
        <v>7</v>
      </c>
      <c r="E51" s="546" t="s">
        <v>184</v>
      </c>
      <c r="F51" s="546" t="s">
        <v>177</v>
      </c>
      <c r="G51" s="545">
        <f>Группы!B92</f>
        <v>53</v>
      </c>
      <c r="H51" s="545" t="str">
        <f>IF(G51="","",VLOOKUP(G51,'Список уч-ов'!A:H,3,FALSE))</f>
        <v>ЛОГИНОВ Леонид</v>
      </c>
      <c r="I51" s="545">
        <f>Группы!B96</f>
        <v>10</v>
      </c>
      <c r="J51" s="545" t="str">
        <f>IF(I51="","",VLOOKUP(I51,'Список уч-ов'!A:H,3,FALSE))</f>
        <v>ГИМАТОВ Радик</v>
      </c>
    </row>
    <row r="52" spans="1:10" s="548" customFormat="1" ht="12.75">
      <c r="A52" s="545">
        <v>51</v>
      </c>
      <c r="B52" s="546" t="str">
        <f t="shared" si="0"/>
        <v>М40-49</v>
      </c>
      <c r="C52" s="547" t="str">
        <f>C51</f>
        <v>9</v>
      </c>
      <c r="D52" s="546" t="s">
        <v>15</v>
      </c>
      <c r="E52" s="546" t="s">
        <v>185</v>
      </c>
      <c r="F52" s="546" t="s">
        <v>177</v>
      </c>
      <c r="G52" s="545">
        <f>G50</f>
        <v>7</v>
      </c>
      <c r="H52" s="545" t="str">
        <f>IF(G52="","",VLOOKUP(G52,'Список уч-ов'!A:H,3,FALSE))</f>
        <v>МУРЗОВ Алексей</v>
      </c>
      <c r="I52" s="545">
        <f>I51</f>
        <v>10</v>
      </c>
      <c r="J52" s="545" t="str">
        <f>IF(I52="","",VLOOKUP(I52,'Список уч-ов'!A:H,3,FALSE))</f>
        <v>ГИМАТОВ Радик</v>
      </c>
    </row>
    <row r="53" spans="1:10" s="548" customFormat="1" ht="12.75">
      <c r="A53" s="545">
        <v>52</v>
      </c>
      <c r="B53" s="546" t="str">
        <f t="shared" si="0"/>
        <v>М40-49</v>
      </c>
      <c r="C53" s="547" t="str">
        <f>C52</f>
        <v>9</v>
      </c>
      <c r="D53" s="546" t="s">
        <v>15</v>
      </c>
      <c r="E53" s="546" t="s">
        <v>146</v>
      </c>
      <c r="F53" s="546" t="s">
        <v>177</v>
      </c>
      <c r="G53" s="545">
        <f>G51</f>
        <v>53</v>
      </c>
      <c r="H53" s="545" t="str">
        <f>IF(G53="","",VLOOKUP(G53,'Список уч-ов'!A:H,3,FALSE))</f>
        <v>ЛОГИНОВ Леонид</v>
      </c>
      <c r="I53" s="545">
        <f>I50</f>
        <v>38</v>
      </c>
      <c r="J53" s="545" t="str">
        <f>IF(I53="","",VLOOKUP(I53,'Список уч-ов'!A:H,3,FALSE))</f>
        <v>ВЕРЕТЕННИКОВ Олег</v>
      </c>
    </row>
    <row r="54" spans="1:10" s="548" customFormat="1" ht="12.75">
      <c r="A54" s="545">
        <v>53</v>
      </c>
      <c r="B54" s="546" t="str">
        <f t="shared" si="0"/>
        <v>М40-49</v>
      </c>
      <c r="C54" s="547" t="str">
        <f>C53</f>
        <v>9</v>
      </c>
      <c r="D54" s="546" t="s">
        <v>10</v>
      </c>
      <c r="E54" s="546" t="s">
        <v>186</v>
      </c>
      <c r="F54" s="546" t="s">
        <v>177</v>
      </c>
      <c r="G54" s="545">
        <f>G50</f>
        <v>7</v>
      </c>
      <c r="H54" s="545" t="str">
        <f>IF(G54="","",VLOOKUP(G54,'Список уч-ов'!A:H,3,FALSE))</f>
        <v>МУРЗОВ Алексей</v>
      </c>
      <c r="I54" s="545">
        <f>G51</f>
        <v>53</v>
      </c>
      <c r="J54" s="545" t="str">
        <f>IF(I54="","",VLOOKUP(I54,'Список уч-ов'!A:H,3,FALSE))</f>
        <v>ЛОГИНОВ Леонид</v>
      </c>
    </row>
    <row r="55" spans="1:10" s="548" customFormat="1" ht="12.75">
      <c r="A55" s="545">
        <v>54</v>
      </c>
      <c r="B55" s="546" t="str">
        <f t="shared" si="0"/>
        <v>М40-49</v>
      </c>
      <c r="C55" s="547" t="str">
        <f>C54</f>
        <v>9</v>
      </c>
      <c r="D55" s="546" t="s">
        <v>10</v>
      </c>
      <c r="E55" s="546" t="s">
        <v>187</v>
      </c>
      <c r="F55" s="546" t="s">
        <v>177</v>
      </c>
      <c r="G55" s="545">
        <f>I50</f>
        <v>38</v>
      </c>
      <c r="H55" s="545" t="str">
        <f>IF(G55="","",VLOOKUP(G55,'Список уч-ов'!A:H,3,FALSE))</f>
        <v>ВЕРЕТЕННИКОВ Олег</v>
      </c>
      <c r="I55" s="545">
        <f>I51</f>
        <v>10</v>
      </c>
      <c r="J55" s="545" t="str">
        <f>IF(I55="","",VLOOKUP(I55,'Список уч-ов'!A:H,3,FALSE))</f>
        <v>ГИМАТОВ Радик</v>
      </c>
    </row>
    <row r="56" spans="1:10" s="548" customFormat="1" ht="12.75">
      <c r="A56" s="545">
        <v>55</v>
      </c>
      <c r="B56" s="546" t="str">
        <f t="shared" si="0"/>
        <v>М40-49</v>
      </c>
      <c r="C56" s="547" t="s">
        <v>19</v>
      </c>
      <c r="D56" s="546" t="s">
        <v>7</v>
      </c>
      <c r="E56" s="546" t="s">
        <v>145</v>
      </c>
      <c r="F56" s="546" t="s">
        <v>177</v>
      </c>
      <c r="G56" s="545">
        <f>Группы!B100</f>
        <v>34</v>
      </c>
      <c r="H56" s="545" t="str">
        <f>IF(G56="","",VLOOKUP(G56,'Список уч-ов'!A:H,3,FALSE))</f>
        <v>БАХМЕТЬЕВ Валерий</v>
      </c>
      <c r="I56" s="545">
        <f>Группы!B104</f>
        <v>43</v>
      </c>
      <c r="J56" s="545" t="str">
        <f>IF(I56="","",VLOOKUP(I56,'Список уч-ов'!A:H,3,FALSE))</f>
        <v>ДМИТРИЕВ Константин</v>
      </c>
    </row>
    <row r="57" spans="1:10" s="548" customFormat="1" ht="12.75">
      <c r="A57" s="545">
        <v>56</v>
      </c>
      <c r="B57" s="546" t="str">
        <f t="shared" si="0"/>
        <v>М40-49</v>
      </c>
      <c r="C57" s="547" t="str">
        <f>C56</f>
        <v>10</v>
      </c>
      <c r="D57" s="546" t="s">
        <v>7</v>
      </c>
      <c r="E57" s="546" t="s">
        <v>184</v>
      </c>
      <c r="F57" s="546" t="s">
        <v>177</v>
      </c>
      <c r="G57" s="545">
        <f>Группы!B102</f>
        <v>57</v>
      </c>
      <c r="H57" s="545" t="str">
        <f>IF(G57="","",VLOOKUP(G57,'Список уч-ов'!A:H,3,FALSE))</f>
        <v>МОХОВ Анатолий</v>
      </c>
      <c r="I57" s="545">
        <f>Группы!B106</f>
        <v>18</v>
      </c>
      <c r="J57" s="545" t="str">
        <f>IF(I57="","",VLOOKUP(I57,'Список уч-ов'!A:H,3,FALSE))</f>
        <v>РОСЛЫЙ Михаил</v>
      </c>
    </row>
    <row r="58" spans="1:10" s="548" customFormat="1" ht="12.75">
      <c r="A58" s="545">
        <v>57</v>
      </c>
      <c r="B58" s="546" t="str">
        <f t="shared" si="0"/>
        <v>М40-49</v>
      </c>
      <c r="C58" s="547" t="str">
        <f>C57</f>
        <v>10</v>
      </c>
      <c r="D58" s="546" t="s">
        <v>15</v>
      </c>
      <c r="E58" s="546" t="s">
        <v>185</v>
      </c>
      <c r="F58" s="546" t="s">
        <v>177</v>
      </c>
      <c r="G58" s="545">
        <f>G56</f>
        <v>34</v>
      </c>
      <c r="H58" s="545" t="str">
        <f>IF(G58="","",VLOOKUP(G58,'Список уч-ов'!A:H,3,FALSE))</f>
        <v>БАХМЕТЬЕВ Валерий</v>
      </c>
      <c r="I58" s="545">
        <f>I57</f>
        <v>18</v>
      </c>
      <c r="J58" s="545" t="str">
        <f>IF(I58="","",VLOOKUP(I58,'Список уч-ов'!A:H,3,FALSE))</f>
        <v>РОСЛЫЙ Михаил</v>
      </c>
    </row>
    <row r="59" spans="1:10" s="548" customFormat="1" ht="12.75">
      <c r="A59" s="545">
        <v>58</v>
      </c>
      <c r="B59" s="546" t="str">
        <f t="shared" si="0"/>
        <v>М40-49</v>
      </c>
      <c r="C59" s="547" t="str">
        <f>C58</f>
        <v>10</v>
      </c>
      <c r="D59" s="546" t="s">
        <v>15</v>
      </c>
      <c r="E59" s="546" t="s">
        <v>146</v>
      </c>
      <c r="F59" s="546" t="s">
        <v>177</v>
      </c>
      <c r="G59" s="545">
        <f>G57</f>
        <v>57</v>
      </c>
      <c r="H59" s="545" t="str">
        <f>IF(G59="","",VLOOKUP(G59,'Список уч-ов'!A:H,3,FALSE))</f>
        <v>МОХОВ Анатолий</v>
      </c>
      <c r="I59" s="545">
        <f>I56</f>
        <v>43</v>
      </c>
      <c r="J59" s="545" t="str">
        <f>IF(I59="","",VLOOKUP(I59,'Список уч-ов'!A:H,3,FALSE))</f>
        <v>ДМИТРИЕВ Константин</v>
      </c>
    </row>
    <row r="60" spans="1:10" s="548" customFormat="1" ht="12.75">
      <c r="A60" s="545">
        <v>59</v>
      </c>
      <c r="B60" s="546" t="str">
        <f t="shared" si="0"/>
        <v>М40-49</v>
      </c>
      <c r="C60" s="547" t="str">
        <f>C59</f>
        <v>10</v>
      </c>
      <c r="D60" s="546" t="s">
        <v>10</v>
      </c>
      <c r="E60" s="546" t="s">
        <v>186</v>
      </c>
      <c r="F60" s="546" t="s">
        <v>177</v>
      </c>
      <c r="G60" s="545">
        <f>G56</f>
        <v>34</v>
      </c>
      <c r="H60" s="545" t="str">
        <f>IF(G60="","",VLOOKUP(G60,'Список уч-ов'!A:H,3,FALSE))</f>
        <v>БАХМЕТЬЕВ Валерий</v>
      </c>
      <c r="I60" s="545">
        <f>G57</f>
        <v>57</v>
      </c>
      <c r="J60" s="545" t="str">
        <f>IF(I60="","",VLOOKUP(I60,'Список уч-ов'!A:H,3,FALSE))</f>
        <v>МОХОВ Анатолий</v>
      </c>
    </row>
    <row r="61" spans="1:10" s="548" customFormat="1" ht="12.75">
      <c r="A61" s="545">
        <v>60</v>
      </c>
      <c r="B61" s="546" t="str">
        <f t="shared" si="0"/>
        <v>М40-49</v>
      </c>
      <c r="C61" s="547" t="str">
        <f>C60</f>
        <v>10</v>
      </c>
      <c r="D61" s="546" t="s">
        <v>10</v>
      </c>
      <c r="E61" s="546" t="s">
        <v>187</v>
      </c>
      <c r="F61" s="546" t="s">
        <v>177</v>
      </c>
      <c r="G61" s="545">
        <f>I56</f>
        <v>43</v>
      </c>
      <c r="H61" s="545" t="str">
        <f>IF(G61="","",VLOOKUP(G61,'Список уч-ов'!A:H,3,FALSE))</f>
        <v>ДМИТРИЕВ Константин</v>
      </c>
      <c r="I61" s="545">
        <f>I57</f>
        <v>18</v>
      </c>
      <c r="J61" s="545" t="str">
        <f>IF(I61="","",VLOOKUP(I61,'Список уч-ов'!A:H,3,FALSE))</f>
        <v>РОСЛЫЙ Михаил</v>
      </c>
    </row>
    <row r="62" spans="1:10" s="548" customFormat="1" ht="12.75">
      <c r="A62" s="545">
        <v>61</v>
      </c>
      <c r="B62" s="546" t="str">
        <f t="shared" si="0"/>
        <v>М40-49</v>
      </c>
      <c r="C62" s="547" t="s">
        <v>20</v>
      </c>
      <c r="D62" s="546" t="s">
        <v>7</v>
      </c>
      <c r="E62" s="546" t="s">
        <v>145</v>
      </c>
      <c r="F62" s="546" t="s">
        <v>177</v>
      </c>
      <c r="G62" s="545">
        <f>Группы!B110</f>
        <v>54</v>
      </c>
      <c r="H62" s="545" t="str">
        <f>IF(G62="","",VLOOKUP(G62,'Список уч-ов'!A:H,3,FALSE))</f>
        <v>ЛЯДОВ Павел</v>
      </c>
      <c r="I62" s="545">
        <f>Группы!B114</f>
        <v>25</v>
      </c>
      <c r="J62" s="545" t="str">
        <f>IF(I62="","",VLOOKUP(I62,'Список уч-ов'!A:H,3,FALSE))</f>
        <v>ФИЛИППОВ Игорь</v>
      </c>
    </row>
    <row r="63" spans="1:10" s="548" customFormat="1" ht="12.75">
      <c r="A63" s="545">
        <v>62</v>
      </c>
      <c r="B63" s="546" t="str">
        <f t="shared" si="0"/>
        <v>М40-49</v>
      </c>
      <c r="C63" s="547" t="str">
        <f>C62</f>
        <v>11</v>
      </c>
      <c r="D63" s="546" t="s">
        <v>7</v>
      </c>
      <c r="E63" s="546" t="s">
        <v>184</v>
      </c>
      <c r="F63" s="546" t="s">
        <v>177</v>
      </c>
      <c r="G63" s="545">
        <f>Группы!B112</f>
        <v>14</v>
      </c>
      <c r="H63" s="545" t="str">
        <f>IF(G63="","",VLOOKUP(G63,'Список уч-ов'!A:H,3,FALSE))</f>
        <v>МЕЩЕРЯКОВ Игорь</v>
      </c>
      <c r="I63" s="545">
        <f>Группы!B116</f>
        <v>8</v>
      </c>
      <c r="J63" s="545" t="str">
        <f>IF(I63="","",VLOOKUP(I63,'Список уч-ов'!A:H,3,FALSE))</f>
        <v>БАГИЯН Степан</v>
      </c>
    </row>
    <row r="64" spans="1:10" s="548" customFormat="1" ht="12.75">
      <c r="A64" s="545">
        <v>63</v>
      </c>
      <c r="B64" s="546" t="str">
        <f t="shared" si="0"/>
        <v>М40-49</v>
      </c>
      <c r="C64" s="547" t="str">
        <f>C63</f>
        <v>11</v>
      </c>
      <c r="D64" s="546" t="s">
        <v>15</v>
      </c>
      <c r="E64" s="546" t="s">
        <v>185</v>
      </c>
      <c r="F64" s="546" t="s">
        <v>177</v>
      </c>
      <c r="G64" s="545">
        <f>G62</f>
        <v>54</v>
      </c>
      <c r="H64" s="545" t="str">
        <f>IF(G64="","",VLOOKUP(G64,'Список уч-ов'!A:H,3,FALSE))</f>
        <v>ЛЯДОВ Павел</v>
      </c>
      <c r="I64" s="545">
        <f>I63</f>
        <v>8</v>
      </c>
      <c r="J64" s="545" t="str">
        <f>IF(I64="","",VLOOKUP(I64,'Список уч-ов'!A:H,3,FALSE))</f>
        <v>БАГИЯН Степан</v>
      </c>
    </row>
    <row r="65" spans="1:10" s="548" customFormat="1" ht="12.75">
      <c r="A65" s="545">
        <v>64</v>
      </c>
      <c r="B65" s="546" t="str">
        <f t="shared" si="0"/>
        <v>М40-49</v>
      </c>
      <c r="C65" s="547" t="str">
        <f>C64</f>
        <v>11</v>
      </c>
      <c r="D65" s="546" t="s">
        <v>15</v>
      </c>
      <c r="E65" s="546" t="s">
        <v>146</v>
      </c>
      <c r="F65" s="546" t="s">
        <v>177</v>
      </c>
      <c r="G65" s="545">
        <f>G63</f>
        <v>14</v>
      </c>
      <c r="H65" s="545" t="str">
        <f>IF(G65="","",VLOOKUP(G65,'Список уч-ов'!A:H,3,FALSE))</f>
        <v>МЕЩЕРЯКОВ Игорь</v>
      </c>
      <c r="I65" s="545">
        <f>I62</f>
        <v>25</v>
      </c>
      <c r="J65" s="545" t="str">
        <f>IF(I65="","",VLOOKUP(I65,'Список уч-ов'!A:H,3,FALSE))</f>
        <v>ФИЛИППОВ Игорь</v>
      </c>
    </row>
    <row r="66" spans="1:10" s="548" customFormat="1" ht="12.75">
      <c r="A66" s="545">
        <v>65</v>
      </c>
      <c r="B66" s="546" t="str">
        <f t="shared" si="0"/>
        <v>М40-49</v>
      </c>
      <c r="C66" s="547" t="str">
        <f>C65</f>
        <v>11</v>
      </c>
      <c r="D66" s="546" t="s">
        <v>10</v>
      </c>
      <c r="E66" s="546" t="s">
        <v>186</v>
      </c>
      <c r="F66" s="546" t="s">
        <v>177</v>
      </c>
      <c r="G66" s="545">
        <f>G62</f>
        <v>54</v>
      </c>
      <c r="H66" s="545" t="str">
        <f>IF(G66="","",VLOOKUP(G66,'Список уч-ов'!A:H,3,FALSE))</f>
        <v>ЛЯДОВ Павел</v>
      </c>
      <c r="I66" s="545">
        <f>G63</f>
        <v>14</v>
      </c>
      <c r="J66" s="545" t="str">
        <f>IF(I66="","",VLOOKUP(I66,'Список уч-ов'!A:H,3,FALSE))</f>
        <v>МЕЩЕРЯКОВ Игорь</v>
      </c>
    </row>
    <row r="67" spans="1:10" s="548" customFormat="1" ht="12.75">
      <c r="A67" s="545">
        <v>66</v>
      </c>
      <c r="B67" s="546" t="str">
        <f t="shared" si="0"/>
        <v>М40-49</v>
      </c>
      <c r="C67" s="547" t="str">
        <f>C66</f>
        <v>11</v>
      </c>
      <c r="D67" s="546" t="s">
        <v>10</v>
      </c>
      <c r="E67" s="546" t="s">
        <v>187</v>
      </c>
      <c r="F67" s="546" t="s">
        <v>177</v>
      </c>
      <c r="G67" s="545">
        <f>I62</f>
        <v>25</v>
      </c>
      <c r="H67" s="545" t="str">
        <f>IF(G67="","",VLOOKUP(G67,'Список уч-ов'!A:H,3,FALSE))</f>
        <v>ФИЛИППОВ Игорь</v>
      </c>
      <c r="I67" s="545">
        <f>I63</f>
        <v>8</v>
      </c>
      <c r="J67" s="545" t="str">
        <f>IF(I67="","",VLOOKUP(I67,'Список уч-ов'!A:H,3,FALSE))</f>
        <v>БАГИЯН Степан</v>
      </c>
    </row>
    <row r="68" spans="1:10" s="548" customFormat="1" ht="12.75">
      <c r="A68" s="545">
        <v>67</v>
      </c>
      <c r="B68" s="546" t="str">
        <f aca="true" t="shared" si="1" ref="B68:B131">B67</f>
        <v>М40-49</v>
      </c>
      <c r="C68" s="547" t="s">
        <v>21</v>
      </c>
      <c r="D68" s="546" t="s">
        <v>7</v>
      </c>
      <c r="E68" s="546" t="s">
        <v>145</v>
      </c>
      <c r="F68" s="546" t="s">
        <v>177</v>
      </c>
      <c r="G68" s="545">
        <f>Группы!B120</f>
        <v>37</v>
      </c>
      <c r="H68" s="545" t="str">
        <f>IF(G68="","",VLOOKUP(G68,'Список уч-ов'!A:H,3,FALSE))</f>
        <v>ВЕНЕДИКТОВ Дмитрий</v>
      </c>
      <c r="I68" s="545">
        <f>Группы!B124</f>
        <v>16</v>
      </c>
      <c r="J68" s="545" t="str">
        <f>IF(I68="","",VLOOKUP(I68,'Список уч-ов'!A:H,3,FALSE))</f>
        <v>ВИГУШИН Игорь</v>
      </c>
    </row>
    <row r="69" spans="1:10" s="548" customFormat="1" ht="12.75">
      <c r="A69" s="545">
        <v>68</v>
      </c>
      <c r="B69" s="546" t="str">
        <f t="shared" si="1"/>
        <v>М40-49</v>
      </c>
      <c r="C69" s="547" t="str">
        <f>C68</f>
        <v>12</v>
      </c>
      <c r="D69" s="546" t="s">
        <v>7</v>
      </c>
      <c r="E69" s="546" t="s">
        <v>184</v>
      </c>
      <c r="F69" s="546" t="s">
        <v>177</v>
      </c>
      <c r="G69" s="545">
        <f>Группы!B122</f>
        <v>17</v>
      </c>
      <c r="H69" s="545" t="str">
        <f>IF(G69="","",VLOOKUP(G69,'Список уч-ов'!A:H,3,FALSE))</f>
        <v>ПЕРВУШИН Олег</v>
      </c>
      <c r="I69" s="545">
        <f>Группы!B126</f>
        <v>9</v>
      </c>
      <c r="J69" s="545" t="str">
        <f>IF(I69="","",VLOOKUP(I69,'Список уч-ов'!A:H,3,FALSE))</f>
        <v>КИРИЛЛОВ Денис</v>
      </c>
    </row>
    <row r="70" spans="1:10" s="548" customFormat="1" ht="12.75">
      <c r="A70" s="545">
        <v>69</v>
      </c>
      <c r="B70" s="546" t="str">
        <f t="shared" si="1"/>
        <v>М40-49</v>
      </c>
      <c r="C70" s="547" t="str">
        <f>C69</f>
        <v>12</v>
      </c>
      <c r="D70" s="546" t="s">
        <v>15</v>
      </c>
      <c r="E70" s="546" t="s">
        <v>185</v>
      </c>
      <c r="F70" s="546" t="s">
        <v>177</v>
      </c>
      <c r="G70" s="545">
        <f>G68</f>
        <v>37</v>
      </c>
      <c r="H70" s="545" t="str">
        <f>IF(G70="","",VLOOKUP(G70,'Список уч-ов'!A:H,3,FALSE))</f>
        <v>ВЕНЕДИКТОВ Дмитрий</v>
      </c>
      <c r="I70" s="545">
        <f>I69</f>
        <v>9</v>
      </c>
      <c r="J70" s="545" t="str">
        <f>IF(I70="","",VLOOKUP(I70,'Список уч-ов'!A:H,3,FALSE))</f>
        <v>КИРИЛЛОВ Денис</v>
      </c>
    </row>
    <row r="71" spans="1:10" s="548" customFormat="1" ht="12.75">
      <c r="A71" s="545">
        <v>70</v>
      </c>
      <c r="B71" s="546" t="str">
        <f t="shared" si="1"/>
        <v>М40-49</v>
      </c>
      <c r="C71" s="547" t="str">
        <f>C70</f>
        <v>12</v>
      </c>
      <c r="D71" s="546" t="s">
        <v>15</v>
      </c>
      <c r="E71" s="546" t="s">
        <v>146</v>
      </c>
      <c r="F71" s="546" t="s">
        <v>177</v>
      </c>
      <c r="G71" s="545">
        <f>G69</f>
        <v>17</v>
      </c>
      <c r="H71" s="545" t="str">
        <f>IF(G71="","",VLOOKUP(G71,'Список уч-ов'!A:H,3,FALSE))</f>
        <v>ПЕРВУШИН Олег</v>
      </c>
      <c r="I71" s="545">
        <f>I68</f>
        <v>16</v>
      </c>
      <c r="J71" s="545" t="str">
        <f>IF(I71="","",VLOOKUP(I71,'Список уч-ов'!A:H,3,FALSE))</f>
        <v>ВИГУШИН Игорь</v>
      </c>
    </row>
    <row r="72" spans="1:10" s="548" customFormat="1" ht="12.75">
      <c r="A72" s="545">
        <v>71</v>
      </c>
      <c r="B72" s="546" t="str">
        <f t="shared" si="1"/>
        <v>М40-49</v>
      </c>
      <c r="C72" s="547" t="str">
        <f>C71</f>
        <v>12</v>
      </c>
      <c r="D72" s="546" t="s">
        <v>10</v>
      </c>
      <c r="E72" s="546" t="s">
        <v>186</v>
      </c>
      <c r="F72" s="546" t="s">
        <v>177</v>
      </c>
      <c r="G72" s="545">
        <f>G68</f>
        <v>37</v>
      </c>
      <c r="H72" s="545" t="str">
        <f>IF(G72="","",VLOOKUP(G72,'Список уч-ов'!A:H,3,FALSE))</f>
        <v>ВЕНЕДИКТОВ Дмитрий</v>
      </c>
      <c r="I72" s="545">
        <f>G69</f>
        <v>17</v>
      </c>
      <c r="J72" s="545" t="str">
        <f>IF(I72="","",VLOOKUP(I72,'Список уч-ов'!A:H,3,FALSE))</f>
        <v>ПЕРВУШИН Олег</v>
      </c>
    </row>
    <row r="73" spans="1:10" s="548" customFormat="1" ht="12.75">
      <c r="A73" s="545">
        <v>72</v>
      </c>
      <c r="B73" s="546" t="str">
        <f t="shared" si="1"/>
        <v>М40-49</v>
      </c>
      <c r="C73" s="547" t="str">
        <f>C72</f>
        <v>12</v>
      </c>
      <c r="D73" s="546" t="s">
        <v>10</v>
      </c>
      <c r="E73" s="546" t="s">
        <v>187</v>
      </c>
      <c r="F73" s="546" t="s">
        <v>177</v>
      </c>
      <c r="G73" s="545">
        <f>I68</f>
        <v>16</v>
      </c>
      <c r="H73" s="545" t="str">
        <f>IF(G73="","",VLOOKUP(G73,'Список уч-ов'!A:H,3,FALSE))</f>
        <v>ВИГУШИН Игорь</v>
      </c>
      <c r="I73" s="545">
        <f>I69</f>
        <v>9</v>
      </c>
      <c r="J73" s="545" t="str">
        <f>IF(I73="","",VLOOKUP(I73,'Список уч-ов'!A:H,3,FALSE))</f>
        <v>КИРИЛЛОВ Денис</v>
      </c>
    </row>
    <row r="74" spans="1:10" s="548" customFormat="1" ht="12.75">
      <c r="A74" s="545">
        <v>73</v>
      </c>
      <c r="B74" s="546" t="str">
        <f t="shared" si="1"/>
        <v>М40-49</v>
      </c>
      <c r="C74" s="547" t="s">
        <v>22</v>
      </c>
      <c r="D74" s="546" t="s">
        <v>7</v>
      </c>
      <c r="E74" s="546" t="s">
        <v>145</v>
      </c>
      <c r="F74" s="546" t="s">
        <v>177</v>
      </c>
      <c r="G74" s="545">
        <f>Группы!B130</f>
        <v>31</v>
      </c>
      <c r="H74" s="545" t="str">
        <f>IF(G74="","",VLOOKUP(G74,'Список уч-ов'!A:H,3,FALSE))</f>
        <v>АНТИПОВ Сергей</v>
      </c>
      <c r="I74" s="545">
        <f>Группы!B134</f>
        <v>2</v>
      </c>
      <c r="J74" s="545" t="str">
        <f>IF(I74="","",VLOOKUP(I74,'Список уч-ов'!A:H,3,FALSE))</f>
        <v>ШЕВЦОВ Андрей</v>
      </c>
    </row>
    <row r="75" spans="1:10" s="548" customFormat="1" ht="12.75">
      <c r="A75" s="545">
        <v>74</v>
      </c>
      <c r="B75" s="546" t="str">
        <f t="shared" si="1"/>
        <v>М40-49</v>
      </c>
      <c r="C75" s="547" t="str">
        <f>C74</f>
        <v>13</v>
      </c>
      <c r="D75" s="546" t="s">
        <v>7</v>
      </c>
      <c r="E75" s="546" t="s">
        <v>184</v>
      </c>
      <c r="F75" s="546" t="s">
        <v>177</v>
      </c>
      <c r="G75" s="545">
        <f>Группы!B132</f>
        <v>22</v>
      </c>
      <c r="H75" s="545" t="str">
        <f>IF(G75="","",VLOOKUP(G75,'Список уч-ов'!A:H,3,FALSE))</f>
        <v>КРЕТОВ Глеб</v>
      </c>
      <c r="I75" s="546">
        <f>Группы!B1096</f>
        <v>0</v>
      </c>
      <c r="J75" s="545" t="str">
        <f>IF(I75="","",VLOOKUP(I75,'Список уч-ов'!A:H,3,FALSE))</f>
        <v>Х</v>
      </c>
    </row>
    <row r="76" spans="1:10" s="548" customFormat="1" ht="12.75">
      <c r="A76" s="545">
        <v>75</v>
      </c>
      <c r="B76" s="546" t="str">
        <f t="shared" si="1"/>
        <v>М40-49</v>
      </c>
      <c r="C76" s="547" t="str">
        <f>C75</f>
        <v>13</v>
      </c>
      <c r="D76" s="546" t="s">
        <v>15</v>
      </c>
      <c r="E76" s="546" t="s">
        <v>185</v>
      </c>
      <c r="F76" s="546" t="s">
        <v>177</v>
      </c>
      <c r="G76" s="545">
        <f>G74</f>
        <v>31</v>
      </c>
      <c r="H76" s="545" t="str">
        <f>IF(G76="","",VLOOKUP(G76,'Список уч-ов'!A:H,3,FALSE))</f>
        <v>АНТИПОВ Сергей</v>
      </c>
      <c r="I76" s="545">
        <f>I75</f>
        <v>0</v>
      </c>
      <c r="J76" s="545" t="str">
        <f>IF(I76="","",VLOOKUP(I76,'Список уч-ов'!A:H,3,FALSE))</f>
        <v>Х</v>
      </c>
    </row>
    <row r="77" spans="1:10" s="548" customFormat="1" ht="12.75">
      <c r="A77" s="545">
        <v>76</v>
      </c>
      <c r="B77" s="546" t="str">
        <f t="shared" si="1"/>
        <v>М40-49</v>
      </c>
      <c r="C77" s="547" t="str">
        <f>C76</f>
        <v>13</v>
      </c>
      <c r="D77" s="546" t="s">
        <v>15</v>
      </c>
      <c r="E77" s="546" t="s">
        <v>146</v>
      </c>
      <c r="F77" s="546" t="s">
        <v>177</v>
      </c>
      <c r="G77" s="545">
        <f>G75</f>
        <v>22</v>
      </c>
      <c r="H77" s="545" t="str">
        <f>IF(G77="","",VLOOKUP(G77,'Список уч-ов'!A:H,3,FALSE))</f>
        <v>КРЕТОВ Глеб</v>
      </c>
      <c r="I77" s="545">
        <f>I74</f>
        <v>2</v>
      </c>
      <c r="J77" s="545" t="str">
        <f>IF(I77="","",VLOOKUP(I77,'Список уч-ов'!A:H,3,FALSE))</f>
        <v>ШЕВЦОВ Андрей</v>
      </c>
    </row>
    <row r="78" spans="1:10" s="548" customFormat="1" ht="12.75">
      <c r="A78" s="545">
        <v>77</v>
      </c>
      <c r="B78" s="546" t="str">
        <f t="shared" si="1"/>
        <v>М40-49</v>
      </c>
      <c r="C78" s="547" t="str">
        <f>C77</f>
        <v>13</v>
      </c>
      <c r="D78" s="546" t="s">
        <v>10</v>
      </c>
      <c r="E78" s="546" t="s">
        <v>186</v>
      </c>
      <c r="F78" s="546" t="s">
        <v>177</v>
      </c>
      <c r="G78" s="545">
        <f>G74</f>
        <v>31</v>
      </c>
      <c r="H78" s="545" t="str">
        <f>IF(G78="","",VLOOKUP(G78,'Список уч-ов'!A:H,3,FALSE))</f>
        <v>АНТИПОВ Сергей</v>
      </c>
      <c r="I78" s="545">
        <f>G75</f>
        <v>22</v>
      </c>
      <c r="J78" s="545" t="str">
        <f>IF(I78="","",VLOOKUP(I78,'Список уч-ов'!A:H,3,FALSE))</f>
        <v>КРЕТОВ Глеб</v>
      </c>
    </row>
    <row r="79" spans="1:10" s="548" customFormat="1" ht="12.75">
      <c r="A79" s="545">
        <v>78</v>
      </c>
      <c r="B79" s="546" t="str">
        <f t="shared" si="1"/>
        <v>М40-49</v>
      </c>
      <c r="C79" s="547" t="str">
        <f>C78</f>
        <v>13</v>
      </c>
      <c r="D79" s="546" t="s">
        <v>10</v>
      </c>
      <c r="E79" s="546" t="s">
        <v>187</v>
      </c>
      <c r="F79" s="546" t="s">
        <v>177</v>
      </c>
      <c r="G79" s="545">
        <f>I74</f>
        <v>2</v>
      </c>
      <c r="H79" s="545" t="str">
        <f>IF(G79="","",VLOOKUP(G79,'Список уч-ов'!A:H,3,FALSE))</f>
        <v>ШЕВЦОВ Андрей</v>
      </c>
      <c r="I79" s="545">
        <f>I75</f>
        <v>0</v>
      </c>
      <c r="J79" s="545" t="str">
        <f>IF(I79="","",VLOOKUP(I79,'Список уч-ов'!A:H,3,FALSE))</f>
        <v>Х</v>
      </c>
    </row>
    <row r="80" spans="1:10" s="548" customFormat="1" ht="12.75">
      <c r="A80" s="545">
        <v>79</v>
      </c>
      <c r="B80" s="546" t="str">
        <f t="shared" si="1"/>
        <v>М40-49</v>
      </c>
      <c r="C80" s="547" t="s">
        <v>23</v>
      </c>
      <c r="D80" s="546" t="s">
        <v>7</v>
      </c>
      <c r="E80" s="546" t="s">
        <v>145</v>
      </c>
      <c r="F80" s="546" t="s">
        <v>177</v>
      </c>
      <c r="G80" s="545">
        <f>Группы!B140</f>
        <v>62</v>
      </c>
      <c r="H80" s="545" t="str">
        <f>IF(G80="","",VLOOKUP(G80,'Список уч-ов'!A:H,3,FALSE))</f>
        <v>МИХАЙЛОВ Юрий</v>
      </c>
      <c r="I80" s="545">
        <f>Группы!B144</f>
        <v>61</v>
      </c>
      <c r="J80" s="545" t="str">
        <f>IF(I80="","",VLOOKUP(I80,'Список уч-ов'!A:H,3,FALSE))</f>
        <v>МИНАЕВ Алексей</v>
      </c>
    </row>
    <row r="81" spans="1:10" s="548" customFormat="1" ht="12.75">
      <c r="A81" s="545">
        <v>80</v>
      </c>
      <c r="B81" s="546" t="str">
        <f t="shared" si="1"/>
        <v>М40-49</v>
      </c>
      <c r="C81" s="547" t="str">
        <f>C80</f>
        <v>14</v>
      </c>
      <c r="D81" s="546" t="s">
        <v>7</v>
      </c>
      <c r="E81" s="546" t="s">
        <v>184</v>
      </c>
      <c r="F81" s="546" t="s">
        <v>177</v>
      </c>
      <c r="G81" s="545">
        <f>Группы!B142</f>
        <v>27</v>
      </c>
      <c r="H81" s="545" t="str">
        <f>IF(G81="","",VLOOKUP(G81,'Список уч-ов'!A:H,3,FALSE))</f>
        <v>БУГРОВ Андрей</v>
      </c>
      <c r="I81" s="545">
        <f>Группы!B146</f>
        <v>13</v>
      </c>
      <c r="J81" s="545" t="str">
        <f>IF(I81="","",VLOOKUP(I81,'Список уч-ов'!A:H,3,FALSE))</f>
        <v>ПРОКОФЬЕВ Михаил</v>
      </c>
    </row>
    <row r="82" spans="1:10" s="548" customFormat="1" ht="12.75">
      <c r="A82" s="545">
        <v>81</v>
      </c>
      <c r="B82" s="546" t="str">
        <f t="shared" si="1"/>
        <v>М40-49</v>
      </c>
      <c r="C82" s="547" t="str">
        <f>C81</f>
        <v>14</v>
      </c>
      <c r="D82" s="546" t="s">
        <v>15</v>
      </c>
      <c r="E82" s="546" t="s">
        <v>185</v>
      </c>
      <c r="F82" s="546" t="s">
        <v>177</v>
      </c>
      <c r="G82" s="545">
        <f>G80</f>
        <v>62</v>
      </c>
      <c r="H82" s="545" t="str">
        <f>IF(G82="","",VLOOKUP(G82,'Список уч-ов'!A:H,3,FALSE))</f>
        <v>МИХАЙЛОВ Юрий</v>
      </c>
      <c r="I82" s="545">
        <f>I81</f>
        <v>13</v>
      </c>
      <c r="J82" s="545" t="str">
        <f>IF(I82="","",VLOOKUP(I82,'Список уч-ов'!A:H,3,FALSE))</f>
        <v>ПРОКОФЬЕВ Михаил</v>
      </c>
    </row>
    <row r="83" spans="1:10" s="548" customFormat="1" ht="12.75">
      <c r="A83" s="545">
        <v>82</v>
      </c>
      <c r="B83" s="546" t="str">
        <f t="shared" si="1"/>
        <v>М40-49</v>
      </c>
      <c r="C83" s="547" t="str">
        <f>C82</f>
        <v>14</v>
      </c>
      <c r="D83" s="546" t="s">
        <v>15</v>
      </c>
      <c r="E83" s="546" t="s">
        <v>146</v>
      </c>
      <c r="F83" s="546" t="s">
        <v>177</v>
      </c>
      <c r="G83" s="545">
        <f>G81</f>
        <v>27</v>
      </c>
      <c r="H83" s="545" t="str">
        <f>IF(G83="","",VLOOKUP(G83,'Список уч-ов'!A:H,3,FALSE))</f>
        <v>БУГРОВ Андрей</v>
      </c>
      <c r="I83" s="545">
        <f>I80</f>
        <v>61</v>
      </c>
      <c r="J83" s="545" t="str">
        <f>IF(I83="","",VLOOKUP(I83,'Список уч-ов'!A:H,3,FALSE))</f>
        <v>МИНАЕВ Алексей</v>
      </c>
    </row>
    <row r="84" spans="1:10" s="548" customFormat="1" ht="12.75">
      <c r="A84" s="545">
        <v>83</v>
      </c>
      <c r="B84" s="546" t="str">
        <f t="shared" si="1"/>
        <v>М40-49</v>
      </c>
      <c r="C84" s="547" t="str">
        <f>C83</f>
        <v>14</v>
      </c>
      <c r="D84" s="546" t="s">
        <v>10</v>
      </c>
      <c r="E84" s="546" t="s">
        <v>186</v>
      </c>
      <c r="F84" s="546" t="s">
        <v>177</v>
      </c>
      <c r="G84" s="545">
        <f>G80</f>
        <v>62</v>
      </c>
      <c r="H84" s="545" t="str">
        <f>IF(G84="","",VLOOKUP(G84,'Список уч-ов'!A:H,3,FALSE))</f>
        <v>МИХАЙЛОВ Юрий</v>
      </c>
      <c r="I84" s="545">
        <f>G81</f>
        <v>27</v>
      </c>
      <c r="J84" s="545" t="str">
        <f>IF(I84="","",VLOOKUP(I84,'Список уч-ов'!A:H,3,FALSE))</f>
        <v>БУГРОВ Андрей</v>
      </c>
    </row>
    <row r="85" spans="1:10" s="548" customFormat="1" ht="12.75">
      <c r="A85" s="545">
        <v>84</v>
      </c>
      <c r="B85" s="546" t="str">
        <f t="shared" si="1"/>
        <v>М40-49</v>
      </c>
      <c r="C85" s="547" t="str">
        <f>C84</f>
        <v>14</v>
      </c>
      <c r="D85" s="546" t="s">
        <v>10</v>
      </c>
      <c r="E85" s="546" t="s">
        <v>187</v>
      </c>
      <c r="F85" s="546" t="s">
        <v>177</v>
      </c>
      <c r="G85" s="545">
        <f>I80</f>
        <v>61</v>
      </c>
      <c r="H85" s="545" t="str">
        <f>IF(G85="","",VLOOKUP(G85,'Список уч-ов'!A:H,3,FALSE))</f>
        <v>МИНАЕВ Алексей</v>
      </c>
      <c r="I85" s="545">
        <f>I81</f>
        <v>13</v>
      </c>
      <c r="J85" s="545" t="str">
        <f>IF(I85="","",VLOOKUP(I85,'Список уч-ов'!A:H,3,FALSE))</f>
        <v>ПРОКОФЬЕВ Михаил</v>
      </c>
    </row>
    <row r="86" spans="1:10" s="548" customFormat="1" ht="12.75">
      <c r="A86" s="545">
        <v>85</v>
      </c>
      <c r="B86" s="546" t="str">
        <f t="shared" si="1"/>
        <v>М40-49</v>
      </c>
      <c r="C86" s="547" t="s">
        <v>24</v>
      </c>
      <c r="D86" s="546" t="s">
        <v>7</v>
      </c>
      <c r="E86" s="546" t="s">
        <v>145</v>
      </c>
      <c r="F86" s="546" t="s">
        <v>177</v>
      </c>
      <c r="G86" s="545">
        <f>Группы!B150</f>
        <v>30</v>
      </c>
      <c r="H86" s="545" t="str">
        <f>IF(G86="","",VLOOKUP(G86,'Список уч-ов'!A:H,3,FALSE))</f>
        <v>АНОХИН Алексей</v>
      </c>
      <c r="I86" s="545">
        <f>Группы!B154</f>
        <v>15</v>
      </c>
      <c r="J86" s="545" t="str">
        <f>IF(I86="","",VLOOKUP(I86,'Список уч-ов'!A:H,3,FALSE))</f>
        <v>САВУШКИН Николай</v>
      </c>
    </row>
    <row r="87" spans="1:10" s="548" customFormat="1" ht="12.75">
      <c r="A87" s="545">
        <v>86</v>
      </c>
      <c r="B87" s="546" t="str">
        <f t="shared" si="1"/>
        <v>М40-49</v>
      </c>
      <c r="C87" s="547" t="str">
        <f>C86</f>
        <v>15</v>
      </c>
      <c r="D87" s="546" t="s">
        <v>7</v>
      </c>
      <c r="E87" s="546" t="s">
        <v>184</v>
      </c>
      <c r="F87" s="546" t="s">
        <v>177</v>
      </c>
      <c r="G87" s="545">
        <f>Группы!B152</f>
        <v>59</v>
      </c>
      <c r="H87" s="545" t="str">
        <f>IF(G87="","",VLOOKUP(G87,'Список уч-ов'!A:H,3,FALSE))</f>
        <v>МЕЛЬНИКОВ Юрий</v>
      </c>
      <c r="I87" s="545">
        <f>Группы!B156</f>
        <v>20</v>
      </c>
      <c r="J87" s="545" t="str">
        <f>IF(I87="","",VLOOKUP(I87,'Список уч-ов'!A:H,3,FALSE))</f>
        <v>КОНДРАШОВ Василий</v>
      </c>
    </row>
    <row r="88" spans="1:10" s="548" customFormat="1" ht="12.75">
      <c r="A88" s="545">
        <v>87</v>
      </c>
      <c r="B88" s="546" t="str">
        <f t="shared" si="1"/>
        <v>М40-49</v>
      </c>
      <c r="C88" s="547" t="str">
        <f>C87</f>
        <v>15</v>
      </c>
      <c r="D88" s="546" t="s">
        <v>15</v>
      </c>
      <c r="E88" s="546" t="s">
        <v>185</v>
      </c>
      <c r="F88" s="546" t="s">
        <v>177</v>
      </c>
      <c r="G88" s="545">
        <f>G86</f>
        <v>30</v>
      </c>
      <c r="H88" s="545" t="str">
        <f>IF(G88="","",VLOOKUP(G88,'Список уч-ов'!A:H,3,FALSE))</f>
        <v>АНОХИН Алексей</v>
      </c>
      <c r="I88" s="545">
        <f>I87</f>
        <v>20</v>
      </c>
      <c r="J88" s="545" t="str">
        <f>IF(I88="","",VLOOKUP(I88,'Список уч-ов'!A:H,3,FALSE))</f>
        <v>КОНДРАШОВ Василий</v>
      </c>
    </row>
    <row r="89" spans="1:10" s="548" customFormat="1" ht="12.75">
      <c r="A89" s="545">
        <v>88</v>
      </c>
      <c r="B89" s="546" t="str">
        <f t="shared" si="1"/>
        <v>М40-49</v>
      </c>
      <c r="C89" s="547" t="str">
        <f>C88</f>
        <v>15</v>
      </c>
      <c r="D89" s="546" t="s">
        <v>15</v>
      </c>
      <c r="E89" s="546" t="s">
        <v>146</v>
      </c>
      <c r="F89" s="546" t="s">
        <v>177</v>
      </c>
      <c r="G89" s="545">
        <f>G87</f>
        <v>59</v>
      </c>
      <c r="H89" s="545" t="str">
        <f>IF(G89="","",VLOOKUP(G89,'Список уч-ов'!A:H,3,FALSE))</f>
        <v>МЕЛЬНИКОВ Юрий</v>
      </c>
      <c r="I89" s="545">
        <f>I86</f>
        <v>15</v>
      </c>
      <c r="J89" s="545" t="str">
        <f>IF(I89="","",VLOOKUP(I89,'Список уч-ов'!A:H,3,FALSE))</f>
        <v>САВУШКИН Николай</v>
      </c>
    </row>
    <row r="90" spans="1:10" s="548" customFormat="1" ht="12.75">
      <c r="A90" s="545">
        <v>89</v>
      </c>
      <c r="B90" s="546" t="str">
        <f t="shared" si="1"/>
        <v>М40-49</v>
      </c>
      <c r="C90" s="547" t="str">
        <f>C89</f>
        <v>15</v>
      </c>
      <c r="D90" s="546" t="s">
        <v>10</v>
      </c>
      <c r="E90" s="546" t="s">
        <v>186</v>
      </c>
      <c r="F90" s="546" t="s">
        <v>177</v>
      </c>
      <c r="G90" s="545">
        <f>G86</f>
        <v>30</v>
      </c>
      <c r="H90" s="545" t="str">
        <f>IF(G90="","",VLOOKUP(G90,'Список уч-ов'!A:H,3,FALSE))</f>
        <v>АНОХИН Алексей</v>
      </c>
      <c r="I90" s="545">
        <f>G87</f>
        <v>59</v>
      </c>
      <c r="J90" s="545" t="str">
        <f>IF(I90="","",VLOOKUP(I90,'Список уч-ов'!A:H,3,FALSE))</f>
        <v>МЕЛЬНИКОВ Юрий</v>
      </c>
    </row>
    <row r="91" spans="1:10" s="548" customFormat="1" ht="12.75">
      <c r="A91" s="545">
        <v>90</v>
      </c>
      <c r="B91" s="546" t="str">
        <f t="shared" si="1"/>
        <v>М40-49</v>
      </c>
      <c r="C91" s="547" t="str">
        <f>C90</f>
        <v>15</v>
      </c>
      <c r="D91" s="546" t="s">
        <v>10</v>
      </c>
      <c r="E91" s="546" t="s">
        <v>187</v>
      </c>
      <c r="F91" s="546" t="s">
        <v>177</v>
      </c>
      <c r="G91" s="545">
        <f>I86</f>
        <v>15</v>
      </c>
      <c r="H91" s="545" t="str">
        <f>IF(G91="","",VLOOKUP(G91,'Список уч-ов'!A:H,3,FALSE))</f>
        <v>САВУШКИН Николай</v>
      </c>
      <c r="I91" s="545">
        <f>I87</f>
        <v>20</v>
      </c>
      <c r="J91" s="545" t="str">
        <f>IF(I91="","",VLOOKUP(I91,'Список уч-ов'!A:H,3,FALSE))</f>
        <v>КОНДРАШОВ Василий</v>
      </c>
    </row>
    <row r="92" spans="1:10" s="548" customFormat="1" ht="12.75">
      <c r="A92" s="545">
        <v>91</v>
      </c>
      <c r="B92" s="546" t="str">
        <f t="shared" si="1"/>
        <v>М40-49</v>
      </c>
      <c r="C92" s="547" t="s">
        <v>25</v>
      </c>
      <c r="D92" s="546" t="s">
        <v>7</v>
      </c>
      <c r="E92" s="546" t="s">
        <v>145</v>
      </c>
      <c r="F92" s="546" t="s">
        <v>177</v>
      </c>
      <c r="G92" s="545">
        <f>Группы!B160</f>
        <v>12</v>
      </c>
      <c r="H92" s="545" t="str">
        <f>IF(G92="","",VLOOKUP(G92,'Список уч-ов'!A:H,3,FALSE))</f>
        <v>ТЮЛЕНЕВ Евгений</v>
      </c>
      <c r="I92" s="545">
        <f>Группы!B164</f>
        <v>40</v>
      </c>
      <c r="J92" s="545" t="str">
        <f>IF(I92="","",VLOOKUP(I92,'Список уч-ов'!A:H,3,FALSE))</f>
        <v>ГУСЕВ Андрей</v>
      </c>
    </row>
    <row r="93" spans="1:10" s="548" customFormat="1" ht="12.75">
      <c r="A93" s="545">
        <v>92</v>
      </c>
      <c r="B93" s="546" t="str">
        <f t="shared" si="1"/>
        <v>М40-49</v>
      </c>
      <c r="C93" s="547" t="str">
        <f>C92</f>
        <v>16</v>
      </c>
      <c r="D93" s="546" t="s">
        <v>7</v>
      </c>
      <c r="E93" s="546" t="s">
        <v>184</v>
      </c>
      <c r="F93" s="546" t="s">
        <v>177</v>
      </c>
      <c r="G93" s="545">
        <f>Группы!B162</f>
        <v>51</v>
      </c>
      <c r="H93" s="545" t="str">
        <f>IF(G93="","",VLOOKUP(G93,'Список уч-ов'!A:H,3,FALSE))</f>
        <v>ЛЕБЕДЕВ Александр</v>
      </c>
      <c r="I93" s="545">
        <f>Группы!B166</f>
        <v>35</v>
      </c>
      <c r="J93" s="545" t="str">
        <f>IF(I93="","",VLOOKUP(I93,'Список уч-ов'!A:H,3,FALSE))</f>
        <v>БЕЛОВ Андрей</v>
      </c>
    </row>
    <row r="94" spans="1:10" s="548" customFormat="1" ht="12.75">
      <c r="A94" s="545">
        <v>93</v>
      </c>
      <c r="B94" s="546" t="str">
        <f t="shared" si="1"/>
        <v>М40-49</v>
      </c>
      <c r="C94" s="547" t="str">
        <f>C93</f>
        <v>16</v>
      </c>
      <c r="D94" s="546" t="s">
        <v>15</v>
      </c>
      <c r="E94" s="546" t="s">
        <v>185</v>
      </c>
      <c r="F94" s="546" t="s">
        <v>177</v>
      </c>
      <c r="G94" s="545">
        <f>G92</f>
        <v>12</v>
      </c>
      <c r="H94" s="545" t="str">
        <f>IF(G94="","",VLOOKUP(G94,'Список уч-ов'!A:H,3,FALSE))</f>
        <v>ТЮЛЕНЕВ Евгений</v>
      </c>
      <c r="I94" s="545">
        <f>I93</f>
        <v>35</v>
      </c>
      <c r="J94" s="545" t="str">
        <f>IF(I94="","",VLOOKUP(I94,'Список уч-ов'!A:H,3,FALSE))</f>
        <v>БЕЛОВ Андрей</v>
      </c>
    </row>
    <row r="95" spans="1:10" s="548" customFormat="1" ht="12.75">
      <c r="A95" s="545">
        <v>94</v>
      </c>
      <c r="B95" s="546" t="str">
        <f t="shared" si="1"/>
        <v>М40-49</v>
      </c>
      <c r="C95" s="547" t="str">
        <f>C94</f>
        <v>16</v>
      </c>
      <c r="D95" s="546" t="s">
        <v>15</v>
      </c>
      <c r="E95" s="546" t="s">
        <v>146</v>
      </c>
      <c r="F95" s="546" t="s">
        <v>177</v>
      </c>
      <c r="G95" s="545">
        <f>G93</f>
        <v>51</v>
      </c>
      <c r="H95" s="545" t="str">
        <f>IF(G95="","",VLOOKUP(G95,'Список уч-ов'!A:H,3,FALSE))</f>
        <v>ЛЕБЕДЕВ Александр</v>
      </c>
      <c r="I95" s="545">
        <f>I92</f>
        <v>40</v>
      </c>
      <c r="J95" s="545" t="str">
        <f>IF(I95="","",VLOOKUP(I95,'Список уч-ов'!A:H,3,FALSE))</f>
        <v>ГУСЕВ Андрей</v>
      </c>
    </row>
    <row r="96" spans="1:10" s="548" customFormat="1" ht="12.75">
      <c r="A96" s="545">
        <v>95</v>
      </c>
      <c r="B96" s="546" t="str">
        <f t="shared" si="1"/>
        <v>М40-49</v>
      </c>
      <c r="C96" s="547" t="str">
        <f>C95</f>
        <v>16</v>
      </c>
      <c r="D96" s="546" t="s">
        <v>10</v>
      </c>
      <c r="E96" s="546" t="s">
        <v>186</v>
      </c>
      <c r="F96" s="546" t="s">
        <v>177</v>
      </c>
      <c r="G96" s="545">
        <f>G92</f>
        <v>12</v>
      </c>
      <c r="H96" s="545" t="str">
        <f>IF(G96="","",VLOOKUP(G96,'Список уч-ов'!A:H,3,FALSE))</f>
        <v>ТЮЛЕНЕВ Евгений</v>
      </c>
      <c r="I96" s="545">
        <f>G93</f>
        <v>51</v>
      </c>
      <c r="J96" s="545" t="str">
        <f>IF(I96="","",VLOOKUP(I96,'Список уч-ов'!A:H,3,FALSE))</f>
        <v>ЛЕБЕДЕВ Александр</v>
      </c>
    </row>
    <row r="97" spans="1:10" s="548" customFormat="1" ht="12.75">
      <c r="A97" s="545">
        <v>96</v>
      </c>
      <c r="B97" s="546" t="str">
        <f t="shared" si="1"/>
        <v>М40-49</v>
      </c>
      <c r="C97" s="547" t="str">
        <f>C96</f>
        <v>16</v>
      </c>
      <c r="D97" s="546" t="s">
        <v>10</v>
      </c>
      <c r="E97" s="546" t="s">
        <v>187</v>
      </c>
      <c r="F97" s="546" t="s">
        <v>177</v>
      </c>
      <c r="G97" s="545">
        <f>I92</f>
        <v>40</v>
      </c>
      <c r="H97" s="545" t="str">
        <f>IF(G97="","",VLOOKUP(G97,'Список уч-ов'!A:H,3,FALSE))</f>
        <v>ГУСЕВ Андрей</v>
      </c>
      <c r="I97" s="545">
        <f>I93</f>
        <v>35</v>
      </c>
      <c r="J97" s="545" t="str">
        <f>IF(I97="","",VLOOKUP(I97,'Список уч-ов'!A:H,3,FALSE))</f>
        <v>БЕЛОВ Андрей</v>
      </c>
    </row>
    <row r="98" spans="1:10" s="548" customFormat="1" ht="12.75">
      <c r="A98" s="545">
        <v>97</v>
      </c>
      <c r="B98" s="546" t="str">
        <f t="shared" si="1"/>
        <v>М40-49</v>
      </c>
      <c r="C98" s="547" t="s">
        <v>26</v>
      </c>
      <c r="D98" s="546" t="s">
        <v>7</v>
      </c>
      <c r="E98" s="546" t="s">
        <v>145</v>
      </c>
      <c r="F98" s="546" t="s">
        <v>177</v>
      </c>
      <c r="G98" s="545">
        <f>Группы!B174</f>
        <v>17</v>
      </c>
      <c r="H98" s="545" t="str">
        <f>IF(G98="","",VLOOKUP(G98,'Список уч-ов'!A:H,3,FALSE))</f>
        <v>ПЕРВУШИН Олег</v>
      </c>
      <c r="I98" s="545">
        <f>Группы!B178</f>
        <v>73</v>
      </c>
      <c r="J98" s="545" t="str">
        <f>IF(I98="","",VLOOKUP(I98,'Список уч-ов'!A:H,3,FALSE))</f>
        <v>СТЕПАНОВ Михаил</v>
      </c>
    </row>
    <row r="99" spans="1:10" s="548" customFormat="1" ht="12.75">
      <c r="A99" s="545">
        <v>98</v>
      </c>
      <c r="B99" s="546" t="str">
        <f t="shared" si="1"/>
        <v>М40-49</v>
      </c>
      <c r="C99" s="547" t="str">
        <f>C98</f>
        <v>17</v>
      </c>
      <c r="D99" s="546" t="s">
        <v>7</v>
      </c>
      <c r="E99" s="546" t="s">
        <v>184</v>
      </c>
      <c r="F99" s="546" t="s">
        <v>177</v>
      </c>
      <c r="G99" s="545">
        <f>Группы!B176</f>
        <v>40</v>
      </c>
      <c r="H99" s="545" t="str">
        <f>IF(G99="","",VLOOKUP(G99,'Список уч-ов'!A:H,3,FALSE))</f>
        <v>ГУСЕВ Андрей</v>
      </c>
      <c r="I99" s="545">
        <f>Группы!B180</f>
        <v>97</v>
      </c>
      <c r="J99" s="545" t="str">
        <f>IF(I99="","",VLOOKUP(I99,'Список уч-ов'!A:H,3,FALSE))</f>
        <v>МАЛАХОВ Дмитрий</v>
      </c>
    </row>
    <row r="100" spans="1:10" s="548" customFormat="1" ht="12.75">
      <c r="A100" s="545">
        <v>99</v>
      </c>
      <c r="B100" s="546" t="str">
        <f t="shared" si="1"/>
        <v>М40-49</v>
      </c>
      <c r="C100" s="547" t="str">
        <f>C99</f>
        <v>17</v>
      </c>
      <c r="D100" s="546" t="s">
        <v>15</v>
      </c>
      <c r="E100" s="546" t="s">
        <v>185</v>
      </c>
      <c r="F100" s="546" t="s">
        <v>177</v>
      </c>
      <c r="G100" s="545">
        <f>G98</f>
        <v>17</v>
      </c>
      <c r="H100" s="545" t="str">
        <f>IF(G100="","",VLOOKUP(G100,'Список уч-ов'!A:H,3,FALSE))</f>
        <v>ПЕРВУШИН Олег</v>
      </c>
      <c r="I100" s="545">
        <f>I99</f>
        <v>97</v>
      </c>
      <c r="J100" s="545" t="str">
        <f>IF(I100="","",VLOOKUP(I100,'Список уч-ов'!A:H,3,FALSE))</f>
        <v>МАЛАХОВ Дмитрий</v>
      </c>
    </row>
    <row r="101" spans="1:10" s="548" customFormat="1" ht="12.75">
      <c r="A101" s="545">
        <v>100</v>
      </c>
      <c r="B101" s="546" t="str">
        <f t="shared" si="1"/>
        <v>М40-49</v>
      </c>
      <c r="C101" s="547" t="str">
        <f>C100</f>
        <v>17</v>
      </c>
      <c r="D101" s="546" t="s">
        <v>15</v>
      </c>
      <c r="E101" s="546" t="s">
        <v>146</v>
      </c>
      <c r="F101" s="546" t="s">
        <v>177</v>
      </c>
      <c r="G101" s="545">
        <f>G99</f>
        <v>40</v>
      </c>
      <c r="H101" s="545" t="str">
        <f>IF(G101="","",VLOOKUP(G101,'Список уч-ов'!A:H,3,FALSE))</f>
        <v>ГУСЕВ Андрей</v>
      </c>
      <c r="I101" s="545">
        <f>I98</f>
        <v>73</v>
      </c>
      <c r="J101" s="545" t="str">
        <f>IF(I101="","",VLOOKUP(I101,'Список уч-ов'!A:H,3,FALSE))</f>
        <v>СТЕПАНОВ Михаил</v>
      </c>
    </row>
    <row r="102" spans="1:10" s="548" customFormat="1" ht="12.75">
      <c r="A102" s="545">
        <v>101</v>
      </c>
      <c r="B102" s="546" t="str">
        <f t="shared" si="1"/>
        <v>М40-49</v>
      </c>
      <c r="C102" s="547" t="str">
        <f>C101</f>
        <v>17</v>
      </c>
      <c r="D102" s="546" t="s">
        <v>10</v>
      </c>
      <c r="E102" s="546" t="s">
        <v>186</v>
      </c>
      <c r="F102" s="546" t="s">
        <v>177</v>
      </c>
      <c r="G102" s="545">
        <f>G98</f>
        <v>17</v>
      </c>
      <c r="H102" s="545" t="str">
        <f>IF(G102="","",VLOOKUP(G102,'Список уч-ов'!A:H,3,FALSE))</f>
        <v>ПЕРВУШИН Олег</v>
      </c>
      <c r="I102" s="545">
        <f>G99</f>
        <v>40</v>
      </c>
      <c r="J102" s="545" t="str">
        <f>IF(I102="","",VLOOKUP(I102,'Список уч-ов'!A:H,3,FALSE))</f>
        <v>ГУСЕВ Андрей</v>
      </c>
    </row>
    <row r="103" spans="1:10" s="548" customFormat="1" ht="12.75">
      <c r="A103" s="545">
        <v>102</v>
      </c>
      <c r="B103" s="546" t="str">
        <f t="shared" si="1"/>
        <v>М40-49</v>
      </c>
      <c r="C103" s="547" t="str">
        <f>C102</f>
        <v>17</v>
      </c>
      <c r="D103" s="546" t="s">
        <v>10</v>
      </c>
      <c r="E103" s="546" t="s">
        <v>187</v>
      </c>
      <c r="F103" s="546" t="s">
        <v>177</v>
      </c>
      <c r="G103" s="545">
        <f>I98</f>
        <v>73</v>
      </c>
      <c r="H103" s="545" t="str">
        <f>IF(G103="","",VLOOKUP(G103,'Список уч-ов'!A:H,3,FALSE))</f>
        <v>СТЕПАНОВ Михаил</v>
      </c>
      <c r="I103" s="545">
        <f>I99</f>
        <v>97</v>
      </c>
      <c r="J103" s="545" t="str">
        <f>IF(I103="","",VLOOKUP(I103,'Список уч-ов'!A:H,3,FALSE))</f>
        <v>МАЛАХОВ Дмитрий</v>
      </c>
    </row>
    <row r="104" spans="1:10" s="548" customFormat="1" ht="12.75">
      <c r="A104" s="545">
        <v>103</v>
      </c>
      <c r="B104" s="546" t="str">
        <f t="shared" si="1"/>
        <v>М40-49</v>
      </c>
      <c r="C104" s="547" t="s">
        <v>27</v>
      </c>
      <c r="D104" s="546" t="s">
        <v>7</v>
      </c>
      <c r="E104" s="546" t="s">
        <v>145</v>
      </c>
      <c r="F104" s="546" t="s">
        <v>177</v>
      </c>
      <c r="G104" s="545">
        <f>Группы!B184</f>
        <v>18</v>
      </c>
      <c r="H104" s="545" t="str">
        <f>IF(G104="","",VLOOKUP(G104,'Список уч-ов'!A:H,3,FALSE))</f>
        <v>РОСЛЫЙ Михаил</v>
      </c>
      <c r="I104" s="545">
        <f>Группы!B188</f>
        <v>77</v>
      </c>
      <c r="J104" s="545" t="str">
        <f>IF(I104="","",VLOOKUP(I104,'Список уч-ов'!A:H,3,FALSE))</f>
        <v>ХАЙРУЛЛИН Ильнур</v>
      </c>
    </row>
    <row r="105" spans="1:10" s="548" customFormat="1" ht="12.75">
      <c r="A105" s="545">
        <v>104</v>
      </c>
      <c r="B105" s="546" t="str">
        <f t="shared" si="1"/>
        <v>М40-49</v>
      </c>
      <c r="C105" s="547" t="str">
        <f>C104</f>
        <v>18</v>
      </c>
      <c r="D105" s="546" t="s">
        <v>7</v>
      </c>
      <c r="E105" s="546" t="s">
        <v>184</v>
      </c>
      <c r="F105" s="546" t="s">
        <v>177</v>
      </c>
      <c r="G105" s="545">
        <f>Группы!B186</f>
        <v>39</v>
      </c>
      <c r="H105" s="545" t="str">
        <f>IF(G105="","",VLOOKUP(G105,'Список уч-ов'!A:H,3,FALSE))</f>
        <v>ГУДКОВ Андрей</v>
      </c>
      <c r="I105" s="545">
        <f>Группы!B190</f>
        <v>95</v>
      </c>
      <c r="J105" s="545" t="str">
        <f>IF(I105="","",VLOOKUP(I105,'Список уч-ов'!A:H,3,FALSE))</f>
        <v>БУРМАТНОВ Дмитрий</v>
      </c>
    </row>
    <row r="106" spans="1:10" s="548" customFormat="1" ht="12.75">
      <c r="A106" s="545">
        <v>105</v>
      </c>
      <c r="B106" s="546" t="str">
        <f t="shared" si="1"/>
        <v>М40-49</v>
      </c>
      <c r="C106" s="547" t="str">
        <f>C105</f>
        <v>18</v>
      </c>
      <c r="D106" s="546" t="s">
        <v>15</v>
      </c>
      <c r="E106" s="546" t="s">
        <v>185</v>
      </c>
      <c r="F106" s="546" t="s">
        <v>177</v>
      </c>
      <c r="G106" s="545">
        <f>G104</f>
        <v>18</v>
      </c>
      <c r="H106" s="545" t="str">
        <f>IF(G106="","",VLOOKUP(G106,'Список уч-ов'!A:H,3,FALSE))</f>
        <v>РОСЛЫЙ Михаил</v>
      </c>
      <c r="I106" s="545">
        <f>I105</f>
        <v>95</v>
      </c>
      <c r="J106" s="545" t="str">
        <f>IF(I106="","",VLOOKUP(I106,'Список уч-ов'!A:H,3,FALSE))</f>
        <v>БУРМАТНОВ Дмитрий</v>
      </c>
    </row>
    <row r="107" spans="1:10" s="548" customFormat="1" ht="12.75">
      <c r="A107" s="545">
        <v>106</v>
      </c>
      <c r="B107" s="546" t="str">
        <f t="shared" si="1"/>
        <v>М40-49</v>
      </c>
      <c r="C107" s="547" t="str">
        <f>C106</f>
        <v>18</v>
      </c>
      <c r="D107" s="546" t="s">
        <v>15</v>
      </c>
      <c r="E107" s="546" t="s">
        <v>146</v>
      </c>
      <c r="F107" s="546" t="s">
        <v>177</v>
      </c>
      <c r="G107" s="545">
        <f>G105</f>
        <v>39</v>
      </c>
      <c r="H107" s="545" t="str">
        <f>IF(G107="","",VLOOKUP(G107,'Список уч-ов'!A:H,3,FALSE))</f>
        <v>ГУДКОВ Андрей</v>
      </c>
      <c r="I107" s="545">
        <f>I104</f>
        <v>77</v>
      </c>
      <c r="J107" s="545" t="str">
        <f>IF(I107="","",VLOOKUP(I107,'Список уч-ов'!A:H,3,FALSE))</f>
        <v>ХАЙРУЛЛИН Ильнур</v>
      </c>
    </row>
    <row r="108" spans="1:10" s="548" customFormat="1" ht="12.75">
      <c r="A108" s="545">
        <v>107</v>
      </c>
      <c r="B108" s="546" t="str">
        <f t="shared" si="1"/>
        <v>М40-49</v>
      </c>
      <c r="C108" s="547" t="str">
        <f>C107</f>
        <v>18</v>
      </c>
      <c r="D108" s="546" t="s">
        <v>10</v>
      </c>
      <c r="E108" s="546" t="s">
        <v>186</v>
      </c>
      <c r="F108" s="546" t="s">
        <v>177</v>
      </c>
      <c r="G108" s="545">
        <f>G104</f>
        <v>18</v>
      </c>
      <c r="H108" s="545" t="str">
        <f>IF(G108="","",VLOOKUP(G108,'Список уч-ов'!A:H,3,FALSE))</f>
        <v>РОСЛЫЙ Михаил</v>
      </c>
      <c r="I108" s="545">
        <f>G105</f>
        <v>39</v>
      </c>
      <c r="J108" s="545" t="str">
        <f>IF(I108="","",VLOOKUP(I108,'Список уч-ов'!A:H,3,FALSE))</f>
        <v>ГУДКОВ Андрей</v>
      </c>
    </row>
    <row r="109" spans="1:10" s="548" customFormat="1" ht="12.75">
      <c r="A109" s="545">
        <v>108</v>
      </c>
      <c r="B109" s="546" t="str">
        <f t="shared" si="1"/>
        <v>М40-49</v>
      </c>
      <c r="C109" s="547" t="str">
        <f>C108</f>
        <v>18</v>
      </c>
      <c r="D109" s="546" t="s">
        <v>10</v>
      </c>
      <c r="E109" s="546" t="s">
        <v>187</v>
      </c>
      <c r="F109" s="546" t="s">
        <v>177</v>
      </c>
      <c r="G109" s="545">
        <f>I104</f>
        <v>77</v>
      </c>
      <c r="H109" s="545" t="str">
        <f>IF(G109="","",VLOOKUP(G109,'Список уч-ов'!A:H,3,FALSE))</f>
        <v>ХАЙРУЛЛИН Ильнур</v>
      </c>
      <c r="I109" s="545">
        <f>I105</f>
        <v>95</v>
      </c>
      <c r="J109" s="545" t="str">
        <f>IF(I109="","",VLOOKUP(I109,'Список уч-ов'!A:H,3,FALSE))</f>
        <v>БУРМАТНОВ Дмитрий</v>
      </c>
    </row>
    <row r="110" spans="1:10" s="548" customFormat="1" ht="12.75">
      <c r="A110" s="545">
        <v>109</v>
      </c>
      <c r="B110" s="546" t="str">
        <f t="shared" si="1"/>
        <v>М40-49</v>
      </c>
      <c r="C110" s="547" t="s">
        <v>28</v>
      </c>
      <c r="D110" s="546" t="s">
        <v>7</v>
      </c>
      <c r="E110" s="546" t="s">
        <v>145</v>
      </c>
      <c r="F110" s="546" t="s">
        <v>177</v>
      </c>
      <c r="G110" s="545">
        <f>Группы!B194</f>
        <v>19</v>
      </c>
      <c r="H110" s="545" t="str">
        <f>IF(G110="","",VLOOKUP(G110,'Список уч-ов'!A:H,3,FALSE))</f>
        <v>КОРОТКОВ Дмитрий</v>
      </c>
      <c r="I110" s="545">
        <f>Группы!B198</f>
        <v>75</v>
      </c>
      <c r="J110" s="545" t="str">
        <f>IF(I110="","",VLOOKUP(I110,'Список уч-ов'!A:H,3,FALSE))</f>
        <v>СЫСОЕВ Сергей</v>
      </c>
    </row>
    <row r="111" spans="1:10" s="548" customFormat="1" ht="12.75">
      <c r="A111" s="545">
        <v>110</v>
      </c>
      <c r="B111" s="546" t="str">
        <f t="shared" si="1"/>
        <v>М40-49</v>
      </c>
      <c r="C111" s="547" t="str">
        <f>C110</f>
        <v>19</v>
      </c>
      <c r="D111" s="546" t="s">
        <v>7</v>
      </c>
      <c r="E111" s="546" t="s">
        <v>184</v>
      </c>
      <c r="F111" s="546" t="s">
        <v>177</v>
      </c>
      <c r="G111" s="545">
        <f>Группы!B196</f>
        <v>41</v>
      </c>
      <c r="H111" s="545" t="str">
        <f>IF(G111="","",VLOOKUP(G111,'Список уч-ов'!A:H,3,FALSE))</f>
        <v>ДАНИЛОВ Алексей</v>
      </c>
      <c r="I111" s="545">
        <f>Группы!B200</f>
        <v>96</v>
      </c>
      <c r="J111" s="545" t="str">
        <f>IF(I111="","",VLOOKUP(I111,'Список уч-ов'!A:H,3,FALSE))</f>
        <v>КИЧАТОВ Александр</v>
      </c>
    </row>
    <row r="112" spans="1:10" s="548" customFormat="1" ht="12.75">
      <c r="A112" s="545">
        <v>111</v>
      </c>
      <c r="B112" s="546" t="str">
        <f t="shared" si="1"/>
        <v>М40-49</v>
      </c>
      <c r="C112" s="547" t="str">
        <f>C111</f>
        <v>19</v>
      </c>
      <c r="D112" s="546" t="s">
        <v>15</v>
      </c>
      <c r="E112" s="546" t="s">
        <v>185</v>
      </c>
      <c r="F112" s="546" t="s">
        <v>177</v>
      </c>
      <c r="G112" s="545">
        <f>G110</f>
        <v>19</v>
      </c>
      <c r="H112" s="545" t="str">
        <f>IF(G112="","",VLOOKUP(G112,'Список уч-ов'!A:H,3,FALSE))</f>
        <v>КОРОТКОВ Дмитрий</v>
      </c>
      <c r="I112" s="545">
        <f>I111</f>
        <v>96</v>
      </c>
      <c r="J112" s="545" t="str">
        <f>IF(I112="","",VLOOKUP(I112,'Список уч-ов'!A:H,3,FALSE))</f>
        <v>КИЧАТОВ Александр</v>
      </c>
    </row>
    <row r="113" spans="1:10" s="548" customFormat="1" ht="12.75">
      <c r="A113" s="545">
        <v>112</v>
      </c>
      <c r="B113" s="546" t="str">
        <f t="shared" si="1"/>
        <v>М40-49</v>
      </c>
      <c r="C113" s="547" t="str">
        <f>C112</f>
        <v>19</v>
      </c>
      <c r="D113" s="546" t="s">
        <v>15</v>
      </c>
      <c r="E113" s="546" t="s">
        <v>146</v>
      </c>
      <c r="F113" s="546" t="s">
        <v>177</v>
      </c>
      <c r="G113" s="545">
        <f>G111</f>
        <v>41</v>
      </c>
      <c r="H113" s="545" t="str">
        <f>IF(G113="","",VLOOKUP(G113,'Список уч-ов'!A:H,3,FALSE))</f>
        <v>ДАНИЛОВ Алексей</v>
      </c>
      <c r="I113" s="545">
        <f>I110</f>
        <v>75</v>
      </c>
      <c r="J113" s="545" t="str">
        <f>IF(I113="","",VLOOKUP(I113,'Список уч-ов'!A:H,3,FALSE))</f>
        <v>СЫСОЕВ Сергей</v>
      </c>
    </row>
    <row r="114" spans="1:10" s="548" customFormat="1" ht="12.75">
      <c r="A114" s="545">
        <v>113</v>
      </c>
      <c r="B114" s="546" t="str">
        <f t="shared" si="1"/>
        <v>М40-49</v>
      </c>
      <c r="C114" s="547" t="str">
        <f>C113</f>
        <v>19</v>
      </c>
      <c r="D114" s="546" t="s">
        <v>10</v>
      </c>
      <c r="E114" s="546" t="s">
        <v>186</v>
      </c>
      <c r="F114" s="546" t="s">
        <v>177</v>
      </c>
      <c r="G114" s="545">
        <f>G110</f>
        <v>19</v>
      </c>
      <c r="H114" s="545" t="str">
        <f>IF(G114="","",VLOOKUP(G114,'Список уч-ов'!A:H,3,FALSE))</f>
        <v>КОРОТКОВ Дмитрий</v>
      </c>
      <c r="I114" s="545">
        <f>G111</f>
        <v>41</v>
      </c>
      <c r="J114" s="545" t="str">
        <f>IF(I114="","",VLOOKUP(I114,'Список уч-ов'!A:H,3,FALSE))</f>
        <v>ДАНИЛОВ Алексей</v>
      </c>
    </row>
    <row r="115" spans="1:10" s="548" customFormat="1" ht="12.75">
      <c r="A115" s="545">
        <v>114</v>
      </c>
      <c r="B115" s="546" t="str">
        <f t="shared" si="1"/>
        <v>М40-49</v>
      </c>
      <c r="C115" s="547" t="str">
        <f>C114</f>
        <v>19</v>
      </c>
      <c r="D115" s="546" t="s">
        <v>10</v>
      </c>
      <c r="E115" s="546" t="s">
        <v>187</v>
      </c>
      <c r="F115" s="546" t="s">
        <v>177</v>
      </c>
      <c r="G115" s="545">
        <f>I110</f>
        <v>75</v>
      </c>
      <c r="H115" s="545" t="str">
        <f>IF(G115="","",VLOOKUP(G115,'Список уч-ов'!A:H,3,FALSE))</f>
        <v>СЫСОЕВ Сергей</v>
      </c>
      <c r="I115" s="545">
        <f>I111</f>
        <v>96</v>
      </c>
      <c r="J115" s="545" t="str">
        <f>IF(I115="","",VLOOKUP(I115,'Список уч-ов'!A:H,3,FALSE))</f>
        <v>КИЧАТОВ Александр</v>
      </c>
    </row>
    <row r="116" spans="1:10" s="548" customFormat="1" ht="12.75">
      <c r="A116" s="545">
        <v>115</v>
      </c>
      <c r="B116" s="546" t="str">
        <f t="shared" si="1"/>
        <v>М40-49</v>
      </c>
      <c r="C116" s="547" t="s">
        <v>29</v>
      </c>
      <c r="D116" s="546" t="s">
        <v>7</v>
      </c>
      <c r="E116" s="546" t="s">
        <v>145</v>
      </c>
      <c r="F116" s="546" t="s">
        <v>177</v>
      </c>
      <c r="G116" s="545">
        <f>Группы!B204</f>
        <v>20</v>
      </c>
      <c r="H116" s="545" t="str">
        <f>IF(G116="","",VLOOKUP(G116,'Список уч-ов'!A:H,3,FALSE))</f>
        <v>КОНДРАШОВ Василий</v>
      </c>
      <c r="I116" s="545">
        <f>Группы!B208</f>
        <v>76</v>
      </c>
      <c r="J116" s="545" t="str">
        <f>IF(I116="","",VLOOKUP(I116,'Список уч-ов'!A:H,3,FALSE))</f>
        <v>ТОКАРЕВ Александр</v>
      </c>
    </row>
    <row r="117" spans="1:10" s="548" customFormat="1" ht="12.75">
      <c r="A117" s="545">
        <v>116</v>
      </c>
      <c r="B117" s="546" t="str">
        <f t="shared" si="1"/>
        <v>М40-49</v>
      </c>
      <c r="C117" s="547" t="str">
        <f>C116</f>
        <v>20</v>
      </c>
      <c r="D117" s="546" t="s">
        <v>7</v>
      </c>
      <c r="E117" s="546" t="s">
        <v>184</v>
      </c>
      <c r="F117" s="546" t="s">
        <v>177</v>
      </c>
      <c r="G117" s="545">
        <f>Группы!B206</f>
        <v>48</v>
      </c>
      <c r="H117" s="545" t="str">
        <f>IF(G117="","",VLOOKUP(G117,'Список уч-ов'!A:H,3,FALSE))</f>
        <v>КЕППЕЛЬ Евгений</v>
      </c>
      <c r="I117" s="545">
        <f>Группы!B210</f>
        <v>94</v>
      </c>
      <c r="J117" s="545" t="str">
        <f>IF(I117="","",VLOOKUP(I117,'Список уч-ов'!A:H,3,FALSE))</f>
        <v>САРАЕВ Валерий</v>
      </c>
    </row>
    <row r="118" spans="1:10" s="548" customFormat="1" ht="12.75">
      <c r="A118" s="545">
        <v>117</v>
      </c>
      <c r="B118" s="546" t="str">
        <f t="shared" si="1"/>
        <v>М40-49</v>
      </c>
      <c r="C118" s="547" t="str">
        <f>C117</f>
        <v>20</v>
      </c>
      <c r="D118" s="546" t="s">
        <v>15</v>
      </c>
      <c r="E118" s="546" t="s">
        <v>185</v>
      </c>
      <c r="F118" s="546" t="s">
        <v>177</v>
      </c>
      <c r="G118" s="545">
        <f>G116</f>
        <v>20</v>
      </c>
      <c r="H118" s="545" t="str">
        <f>IF(G118="","",VLOOKUP(G118,'Список уч-ов'!A:H,3,FALSE))</f>
        <v>КОНДРАШОВ Василий</v>
      </c>
      <c r="I118" s="545">
        <f>I117</f>
        <v>94</v>
      </c>
      <c r="J118" s="545" t="str">
        <f>IF(I118="","",VLOOKUP(I118,'Список уч-ов'!A:H,3,FALSE))</f>
        <v>САРАЕВ Валерий</v>
      </c>
    </row>
    <row r="119" spans="1:10" s="548" customFormat="1" ht="12.75">
      <c r="A119" s="545">
        <v>118</v>
      </c>
      <c r="B119" s="546" t="str">
        <f t="shared" si="1"/>
        <v>М40-49</v>
      </c>
      <c r="C119" s="547" t="str">
        <f>C118</f>
        <v>20</v>
      </c>
      <c r="D119" s="546" t="s">
        <v>15</v>
      </c>
      <c r="E119" s="546" t="s">
        <v>146</v>
      </c>
      <c r="F119" s="546" t="s">
        <v>177</v>
      </c>
      <c r="G119" s="545">
        <f>G117</f>
        <v>48</v>
      </c>
      <c r="H119" s="545" t="str">
        <f>IF(G119="","",VLOOKUP(G119,'Список уч-ов'!A:H,3,FALSE))</f>
        <v>КЕППЕЛЬ Евгений</v>
      </c>
      <c r="I119" s="545">
        <f>I116</f>
        <v>76</v>
      </c>
      <c r="J119" s="545" t="str">
        <f>IF(I119="","",VLOOKUP(I119,'Список уч-ов'!A:H,3,FALSE))</f>
        <v>ТОКАРЕВ Александр</v>
      </c>
    </row>
    <row r="120" spans="1:10" s="548" customFormat="1" ht="12.75">
      <c r="A120" s="545">
        <v>119</v>
      </c>
      <c r="B120" s="546" t="str">
        <f t="shared" si="1"/>
        <v>М40-49</v>
      </c>
      <c r="C120" s="547" t="str">
        <f>C119</f>
        <v>20</v>
      </c>
      <c r="D120" s="546" t="s">
        <v>10</v>
      </c>
      <c r="E120" s="546" t="s">
        <v>186</v>
      </c>
      <c r="F120" s="546" t="s">
        <v>177</v>
      </c>
      <c r="G120" s="545">
        <f>G116</f>
        <v>20</v>
      </c>
      <c r="H120" s="545" t="str">
        <f>IF(G120="","",VLOOKUP(G120,'Список уч-ов'!A:H,3,FALSE))</f>
        <v>КОНДРАШОВ Василий</v>
      </c>
      <c r="I120" s="545">
        <f>G117</f>
        <v>48</v>
      </c>
      <c r="J120" s="545" t="str">
        <f>IF(I120="","",VLOOKUP(I120,'Список уч-ов'!A:H,3,FALSE))</f>
        <v>КЕППЕЛЬ Евгений</v>
      </c>
    </row>
    <row r="121" spans="1:10" s="548" customFormat="1" ht="12.75">
      <c r="A121" s="545">
        <v>120</v>
      </c>
      <c r="B121" s="546" t="str">
        <f t="shared" si="1"/>
        <v>М40-49</v>
      </c>
      <c r="C121" s="547" t="str">
        <f>C120</f>
        <v>20</v>
      </c>
      <c r="D121" s="546" t="s">
        <v>10</v>
      </c>
      <c r="E121" s="546" t="s">
        <v>187</v>
      </c>
      <c r="F121" s="546" t="s">
        <v>177</v>
      </c>
      <c r="G121" s="545">
        <f>I116</f>
        <v>76</v>
      </c>
      <c r="H121" s="545" t="str">
        <f>IF(G121="","",VLOOKUP(G121,'Список уч-ов'!A:H,3,FALSE))</f>
        <v>ТОКАРЕВ Александр</v>
      </c>
      <c r="I121" s="545">
        <f>I117</f>
        <v>94</v>
      </c>
      <c r="J121" s="545" t="str">
        <f>IF(I121="","",VLOOKUP(I121,'Список уч-ов'!A:H,3,FALSE))</f>
        <v>САРАЕВ Валерий</v>
      </c>
    </row>
    <row r="122" spans="1:10" s="548" customFormat="1" ht="12.75">
      <c r="A122" s="545">
        <v>121</v>
      </c>
      <c r="B122" s="546" t="str">
        <f t="shared" si="1"/>
        <v>М40-49</v>
      </c>
      <c r="C122" s="547" t="s">
        <v>30</v>
      </c>
      <c r="D122" s="546" t="s">
        <v>7</v>
      </c>
      <c r="E122" s="546" t="s">
        <v>145</v>
      </c>
      <c r="F122" s="546" t="s">
        <v>177</v>
      </c>
      <c r="G122" s="545">
        <f>Группы!B214</f>
        <v>21</v>
      </c>
      <c r="H122" s="545" t="str">
        <f>IF(G122="","",VLOOKUP(G122,'Список уч-ов'!A:H,3,FALSE))</f>
        <v>МЕЩЕРЯКОВ Сергей</v>
      </c>
      <c r="I122" s="545">
        <f>Группы!B218</f>
        <v>78</v>
      </c>
      <c r="J122" s="545" t="str">
        <f>IF(I122="","",VLOOKUP(I122,'Список уч-ов'!A:H,3,FALSE))</f>
        <v>ЦЫМБАЛЮК Дмитрий</v>
      </c>
    </row>
    <row r="123" spans="1:10" s="548" customFormat="1" ht="12.75">
      <c r="A123" s="545">
        <v>122</v>
      </c>
      <c r="B123" s="546" t="str">
        <f t="shared" si="1"/>
        <v>М40-49</v>
      </c>
      <c r="C123" s="547" t="str">
        <f>C122</f>
        <v>21</v>
      </c>
      <c r="D123" s="546" t="s">
        <v>7</v>
      </c>
      <c r="E123" s="546" t="s">
        <v>184</v>
      </c>
      <c r="F123" s="546" t="s">
        <v>177</v>
      </c>
      <c r="G123" s="545">
        <f>Группы!B216</f>
        <v>36</v>
      </c>
      <c r="H123" s="545" t="str">
        <f>IF(G123="","",VLOOKUP(G123,'Список уч-ов'!A:H,3,FALSE))</f>
        <v>ВАНЕЕВ Дмитрий</v>
      </c>
      <c r="I123" s="545">
        <f>Группы!B220</f>
        <v>88</v>
      </c>
      <c r="J123" s="545" t="str">
        <f>IF(I123="","",VLOOKUP(I123,'Список уч-ов'!A:H,3,FALSE))</f>
        <v>ЧЕТАЕВ Константин</v>
      </c>
    </row>
    <row r="124" spans="1:10" s="548" customFormat="1" ht="12.75">
      <c r="A124" s="545">
        <v>123</v>
      </c>
      <c r="B124" s="546" t="str">
        <f t="shared" si="1"/>
        <v>М40-49</v>
      </c>
      <c r="C124" s="547" t="str">
        <f>C123</f>
        <v>21</v>
      </c>
      <c r="D124" s="546" t="s">
        <v>15</v>
      </c>
      <c r="E124" s="546" t="s">
        <v>185</v>
      </c>
      <c r="F124" s="546" t="s">
        <v>177</v>
      </c>
      <c r="G124" s="545">
        <f>G122</f>
        <v>21</v>
      </c>
      <c r="H124" s="545" t="str">
        <f>IF(G124="","",VLOOKUP(G124,'Список уч-ов'!A:H,3,FALSE))</f>
        <v>МЕЩЕРЯКОВ Сергей</v>
      </c>
      <c r="I124" s="545">
        <f>I123</f>
        <v>88</v>
      </c>
      <c r="J124" s="545" t="str">
        <f>IF(I124="","",VLOOKUP(I124,'Список уч-ов'!A:H,3,FALSE))</f>
        <v>ЧЕТАЕВ Константин</v>
      </c>
    </row>
    <row r="125" spans="1:10" s="548" customFormat="1" ht="12.75">
      <c r="A125" s="545">
        <v>124</v>
      </c>
      <c r="B125" s="546" t="str">
        <f t="shared" si="1"/>
        <v>М40-49</v>
      </c>
      <c r="C125" s="547" t="str">
        <f>C124</f>
        <v>21</v>
      </c>
      <c r="D125" s="546" t="s">
        <v>15</v>
      </c>
      <c r="E125" s="546" t="s">
        <v>146</v>
      </c>
      <c r="F125" s="546" t="s">
        <v>177</v>
      </c>
      <c r="G125" s="545">
        <f>G123</f>
        <v>36</v>
      </c>
      <c r="H125" s="545" t="str">
        <f>IF(G125="","",VLOOKUP(G125,'Список уч-ов'!A:H,3,FALSE))</f>
        <v>ВАНЕЕВ Дмитрий</v>
      </c>
      <c r="I125" s="545">
        <f>I122</f>
        <v>78</v>
      </c>
      <c r="J125" s="545" t="str">
        <f>IF(I125="","",VLOOKUP(I125,'Список уч-ов'!A:H,3,FALSE))</f>
        <v>ЦЫМБАЛЮК Дмитрий</v>
      </c>
    </row>
    <row r="126" spans="1:10" s="548" customFormat="1" ht="12.75">
      <c r="A126" s="545">
        <v>125</v>
      </c>
      <c r="B126" s="546" t="str">
        <f t="shared" si="1"/>
        <v>М40-49</v>
      </c>
      <c r="C126" s="547" t="str">
        <f>C125</f>
        <v>21</v>
      </c>
      <c r="D126" s="546" t="s">
        <v>10</v>
      </c>
      <c r="E126" s="546" t="s">
        <v>186</v>
      </c>
      <c r="F126" s="546" t="s">
        <v>177</v>
      </c>
      <c r="G126" s="545">
        <f>G122</f>
        <v>21</v>
      </c>
      <c r="H126" s="545" t="str">
        <f>IF(G126="","",VLOOKUP(G126,'Список уч-ов'!A:H,3,FALSE))</f>
        <v>МЕЩЕРЯКОВ Сергей</v>
      </c>
      <c r="I126" s="545">
        <f>G123</f>
        <v>36</v>
      </c>
      <c r="J126" s="545" t="str">
        <f>IF(I126="","",VLOOKUP(I126,'Список уч-ов'!A:H,3,FALSE))</f>
        <v>ВАНЕЕВ Дмитрий</v>
      </c>
    </row>
    <row r="127" spans="1:10" s="548" customFormat="1" ht="12.75">
      <c r="A127" s="545">
        <v>126</v>
      </c>
      <c r="B127" s="546" t="str">
        <f t="shared" si="1"/>
        <v>М40-49</v>
      </c>
      <c r="C127" s="547" t="str">
        <f>C126</f>
        <v>21</v>
      </c>
      <c r="D127" s="546" t="s">
        <v>10</v>
      </c>
      <c r="E127" s="546" t="s">
        <v>187</v>
      </c>
      <c r="F127" s="546" t="s">
        <v>177</v>
      </c>
      <c r="G127" s="545">
        <f>I122</f>
        <v>78</v>
      </c>
      <c r="H127" s="545" t="str">
        <f>IF(G127="","",VLOOKUP(G127,'Список уч-ов'!A:H,3,FALSE))</f>
        <v>ЦЫМБАЛЮК Дмитрий</v>
      </c>
      <c r="I127" s="545">
        <f>I123</f>
        <v>88</v>
      </c>
      <c r="J127" s="545" t="str">
        <f>IF(I127="","",VLOOKUP(I127,'Список уч-ов'!A:H,3,FALSE))</f>
        <v>ЧЕТАЕВ Константин</v>
      </c>
    </row>
    <row r="128" spans="1:10" s="548" customFormat="1" ht="12.75">
      <c r="A128" s="545">
        <v>127</v>
      </c>
      <c r="B128" s="546" t="str">
        <f t="shared" si="1"/>
        <v>М40-49</v>
      </c>
      <c r="C128" s="547" t="s">
        <v>31</v>
      </c>
      <c r="D128" s="546" t="s">
        <v>7</v>
      </c>
      <c r="E128" s="546" t="s">
        <v>145</v>
      </c>
      <c r="F128" s="546" t="s">
        <v>177</v>
      </c>
      <c r="G128" s="545">
        <f>Группы!B224</f>
        <v>22</v>
      </c>
      <c r="H128" s="545" t="str">
        <f>IF(G128="","",VLOOKUP(G128,'Список уч-ов'!A:H,3,FALSE))</f>
        <v>КРЕТОВ Глеб</v>
      </c>
      <c r="I128" s="545">
        <f>Группы!B228</f>
        <v>65</v>
      </c>
      <c r="J128" s="545" t="str">
        <f>IF(I128="","",VLOOKUP(I128,'Список уч-ов'!A:H,3,FALSE))</f>
        <v>НИКОЛЬСКИЙ Александр</v>
      </c>
    </row>
    <row r="129" spans="1:10" s="548" customFormat="1" ht="12.75">
      <c r="A129" s="545">
        <v>128</v>
      </c>
      <c r="B129" s="546" t="str">
        <f t="shared" si="1"/>
        <v>М40-49</v>
      </c>
      <c r="C129" s="547" t="str">
        <f>C128</f>
        <v>22</v>
      </c>
      <c r="D129" s="546" t="s">
        <v>7</v>
      </c>
      <c r="E129" s="546" t="s">
        <v>184</v>
      </c>
      <c r="F129" s="546" t="s">
        <v>177</v>
      </c>
      <c r="G129" s="545">
        <f>Группы!B226</f>
        <v>35</v>
      </c>
      <c r="H129" s="545" t="str">
        <f>IF(G129="","",VLOOKUP(G129,'Список уч-ов'!A:H,3,FALSE))</f>
        <v>БЕЛОВ Андрей</v>
      </c>
      <c r="I129" s="545">
        <f>Группы!B230</f>
        <v>93</v>
      </c>
      <c r="J129" s="545" t="str">
        <f>IF(I129="","",VLOOKUP(I129,'Список уч-ов'!A:H,3,FALSE))</f>
        <v>ТОПОРКОВ Юрий</v>
      </c>
    </row>
    <row r="130" spans="1:10" s="548" customFormat="1" ht="12.75">
      <c r="A130" s="545">
        <v>129</v>
      </c>
      <c r="B130" s="546" t="str">
        <f t="shared" si="1"/>
        <v>М40-49</v>
      </c>
      <c r="C130" s="547" t="str">
        <f>C129</f>
        <v>22</v>
      </c>
      <c r="D130" s="546" t="s">
        <v>15</v>
      </c>
      <c r="E130" s="546" t="s">
        <v>185</v>
      </c>
      <c r="F130" s="546" t="s">
        <v>177</v>
      </c>
      <c r="G130" s="545">
        <f>G128</f>
        <v>22</v>
      </c>
      <c r="H130" s="545" t="str">
        <f>IF(G130="","",VLOOKUP(G130,'Список уч-ов'!A:H,3,FALSE))</f>
        <v>КРЕТОВ Глеб</v>
      </c>
      <c r="I130" s="545">
        <f>I129</f>
        <v>93</v>
      </c>
      <c r="J130" s="545" t="str">
        <f>IF(I130="","",VLOOKUP(I130,'Список уч-ов'!A:H,3,FALSE))</f>
        <v>ТОПОРКОВ Юрий</v>
      </c>
    </row>
    <row r="131" spans="1:10" s="548" customFormat="1" ht="12.75">
      <c r="A131" s="545">
        <v>130</v>
      </c>
      <c r="B131" s="546" t="str">
        <f t="shared" si="1"/>
        <v>М40-49</v>
      </c>
      <c r="C131" s="547" t="str">
        <f>C130</f>
        <v>22</v>
      </c>
      <c r="D131" s="546" t="s">
        <v>15</v>
      </c>
      <c r="E131" s="546" t="s">
        <v>146</v>
      </c>
      <c r="F131" s="546" t="s">
        <v>177</v>
      </c>
      <c r="G131" s="545">
        <f>G129</f>
        <v>35</v>
      </c>
      <c r="H131" s="545" t="str">
        <f>IF(G131="","",VLOOKUP(G131,'Список уч-ов'!A:H,3,FALSE))</f>
        <v>БЕЛОВ Андрей</v>
      </c>
      <c r="I131" s="545">
        <f>I128</f>
        <v>65</v>
      </c>
      <c r="J131" s="545" t="str">
        <f>IF(I131="","",VLOOKUP(I131,'Список уч-ов'!A:H,3,FALSE))</f>
        <v>НИКОЛЬСКИЙ Александр</v>
      </c>
    </row>
    <row r="132" spans="1:10" s="548" customFormat="1" ht="12.75">
      <c r="A132" s="545">
        <v>131</v>
      </c>
      <c r="B132" s="546" t="str">
        <f aca="true" t="shared" si="2" ref="B132:B169">B131</f>
        <v>М40-49</v>
      </c>
      <c r="C132" s="547" t="str">
        <f>C131</f>
        <v>22</v>
      </c>
      <c r="D132" s="546" t="s">
        <v>10</v>
      </c>
      <c r="E132" s="546" t="s">
        <v>186</v>
      </c>
      <c r="F132" s="546" t="s">
        <v>177</v>
      </c>
      <c r="G132" s="545">
        <f>G128</f>
        <v>22</v>
      </c>
      <c r="H132" s="545" t="str">
        <f>IF(G132="","",VLOOKUP(G132,'Список уч-ов'!A:H,3,FALSE))</f>
        <v>КРЕТОВ Глеб</v>
      </c>
      <c r="I132" s="545">
        <f>G129</f>
        <v>35</v>
      </c>
      <c r="J132" s="545" t="str">
        <f>IF(I132="","",VLOOKUP(I132,'Список уч-ов'!A:H,3,FALSE))</f>
        <v>БЕЛОВ Андрей</v>
      </c>
    </row>
    <row r="133" spans="1:10" s="548" customFormat="1" ht="12.75">
      <c r="A133" s="545">
        <v>132</v>
      </c>
      <c r="B133" s="546" t="str">
        <f t="shared" si="2"/>
        <v>М40-49</v>
      </c>
      <c r="C133" s="547" t="str">
        <f>C132</f>
        <v>22</v>
      </c>
      <c r="D133" s="546" t="s">
        <v>10</v>
      </c>
      <c r="E133" s="546" t="s">
        <v>187</v>
      </c>
      <c r="F133" s="546" t="s">
        <v>177</v>
      </c>
      <c r="G133" s="545">
        <f>I128</f>
        <v>65</v>
      </c>
      <c r="H133" s="545" t="str">
        <f>IF(G133="","",VLOOKUP(G133,'Список уч-ов'!A:H,3,FALSE))</f>
        <v>НИКОЛЬСКИЙ Александр</v>
      </c>
      <c r="I133" s="545">
        <f>I129</f>
        <v>93</v>
      </c>
      <c r="J133" s="545" t="str">
        <f>IF(I133="","",VLOOKUP(I133,'Список уч-ов'!A:H,3,FALSE))</f>
        <v>ТОПОРКОВ Юрий</v>
      </c>
    </row>
    <row r="134" spans="1:10" s="548" customFormat="1" ht="12.75">
      <c r="A134" s="545">
        <v>133</v>
      </c>
      <c r="B134" s="546" t="str">
        <f t="shared" si="2"/>
        <v>М40-49</v>
      </c>
      <c r="C134" s="547" t="s">
        <v>32</v>
      </c>
      <c r="D134" s="546" t="s">
        <v>7</v>
      </c>
      <c r="E134" s="546" t="s">
        <v>145</v>
      </c>
      <c r="F134" s="546" t="s">
        <v>177</v>
      </c>
      <c r="G134" s="545">
        <f>Группы!B234</f>
        <v>23</v>
      </c>
      <c r="H134" s="545" t="str">
        <f>IF(G134="","",VLOOKUP(G134,'Список уч-ов'!A:H,3,FALSE))</f>
        <v>СМИРНОВ Сергей</v>
      </c>
      <c r="I134" s="545">
        <f>Группы!B238</f>
        <v>79</v>
      </c>
      <c r="J134" s="545" t="str">
        <f>IF(I134="","",VLOOKUP(I134,'Список уч-ов'!A:H,3,FALSE))</f>
        <v>ЧИСТЯКОВ Алексей</v>
      </c>
    </row>
    <row r="135" spans="1:10" s="548" customFormat="1" ht="12.75">
      <c r="A135" s="545">
        <v>134</v>
      </c>
      <c r="B135" s="546" t="str">
        <f t="shared" si="2"/>
        <v>М40-49</v>
      </c>
      <c r="C135" s="547" t="str">
        <f>C134</f>
        <v>23</v>
      </c>
      <c r="D135" s="546" t="s">
        <v>7</v>
      </c>
      <c r="E135" s="546" t="s">
        <v>184</v>
      </c>
      <c r="F135" s="546" t="s">
        <v>177</v>
      </c>
      <c r="G135" s="545">
        <f>Группы!B236</f>
        <v>34</v>
      </c>
      <c r="H135" s="545" t="str">
        <f>IF(G135="","",VLOOKUP(G135,'Список уч-ов'!A:H,3,FALSE))</f>
        <v>БАХМЕТЬЕВ Валерий</v>
      </c>
      <c r="I135" s="545">
        <f>Группы!B240</f>
        <v>92</v>
      </c>
      <c r="J135" s="545" t="str">
        <f>IF(I135="","",VLOOKUP(I135,'Список уч-ов'!A:H,3,FALSE))</f>
        <v>УРМАНОВ Артур</v>
      </c>
    </row>
    <row r="136" spans="1:10" s="548" customFormat="1" ht="12.75">
      <c r="A136" s="545">
        <v>135</v>
      </c>
      <c r="B136" s="546" t="str">
        <f t="shared" si="2"/>
        <v>М40-49</v>
      </c>
      <c r="C136" s="547" t="str">
        <f>C135</f>
        <v>23</v>
      </c>
      <c r="D136" s="546" t="s">
        <v>15</v>
      </c>
      <c r="E136" s="546" t="s">
        <v>185</v>
      </c>
      <c r="F136" s="546" t="s">
        <v>177</v>
      </c>
      <c r="G136" s="545">
        <f>G134</f>
        <v>23</v>
      </c>
      <c r="H136" s="545" t="str">
        <f>IF(G136="","",VLOOKUP(G136,'Список уч-ов'!A:H,3,FALSE))</f>
        <v>СМИРНОВ Сергей</v>
      </c>
      <c r="I136" s="545">
        <f>I135</f>
        <v>92</v>
      </c>
      <c r="J136" s="545" t="str">
        <f>IF(I136="","",VLOOKUP(I136,'Список уч-ов'!A:H,3,FALSE))</f>
        <v>УРМАНОВ Артур</v>
      </c>
    </row>
    <row r="137" spans="1:10" s="548" customFormat="1" ht="12.75">
      <c r="A137" s="545">
        <v>136</v>
      </c>
      <c r="B137" s="546" t="str">
        <f t="shared" si="2"/>
        <v>М40-49</v>
      </c>
      <c r="C137" s="547" t="str">
        <f>C136</f>
        <v>23</v>
      </c>
      <c r="D137" s="546" t="s">
        <v>15</v>
      </c>
      <c r="E137" s="546" t="s">
        <v>146</v>
      </c>
      <c r="F137" s="546" t="s">
        <v>177</v>
      </c>
      <c r="G137" s="545">
        <f>G135</f>
        <v>34</v>
      </c>
      <c r="H137" s="545" t="str">
        <f>IF(G137="","",VLOOKUP(G137,'Список уч-ов'!A:H,3,FALSE))</f>
        <v>БАХМЕТЬЕВ Валерий</v>
      </c>
      <c r="I137" s="545">
        <f>I134</f>
        <v>79</v>
      </c>
      <c r="J137" s="545" t="str">
        <f>IF(I137="","",VLOOKUP(I137,'Список уч-ов'!A:H,3,FALSE))</f>
        <v>ЧИСТЯКОВ Алексей</v>
      </c>
    </row>
    <row r="138" spans="1:10" s="548" customFormat="1" ht="12.75">
      <c r="A138" s="545">
        <v>137</v>
      </c>
      <c r="B138" s="546" t="str">
        <f t="shared" si="2"/>
        <v>М40-49</v>
      </c>
      <c r="C138" s="547" t="str">
        <f>C137</f>
        <v>23</v>
      </c>
      <c r="D138" s="546" t="s">
        <v>10</v>
      </c>
      <c r="E138" s="546" t="s">
        <v>186</v>
      </c>
      <c r="F138" s="546" t="s">
        <v>177</v>
      </c>
      <c r="G138" s="545">
        <f>G134</f>
        <v>23</v>
      </c>
      <c r="H138" s="545" t="str">
        <f>IF(G138="","",VLOOKUP(G138,'Список уч-ов'!A:H,3,FALSE))</f>
        <v>СМИРНОВ Сергей</v>
      </c>
      <c r="I138" s="545">
        <f>G135</f>
        <v>34</v>
      </c>
      <c r="J138" s="545" t="str">
        <f>IF(I138="","",VLOOKUP(I138,'Список уч-ов'!A:H,3,FALSE))</f>
        <v>БАХМЕТЬЕВ Валерий</v>
      </c>
    </row>
    <row r="139" spans="1:10" s="548" customFormat="1" ht="12.75">
      <c r="A139" s="545">
        <v>138</v>
      </c>
      <c r="B139" s="546" t="str">
        <f t="shared" si="2"/>
        <v>М40-49</v>
      </c>
      <c r="C139" s="547" t="str">
        <f>C138</f>
        <v>23</v>
      </c>
      <c r="D139" s="546" t="s">
        <v>10</v>
      </c>
      <c r="E139" s="546" t="s">
        <v>187</v>
      </c>
      <c r="F139" s="546" t="s">
        <v>177</v>
      </c>
      <c r="G139" s="545">
        <f>I134</f>
        <v>79</v>
      </c>
      <c r="H139" s="545" t="str">
        <f>IF(G139="","",VLOOKUP(G139,'Список уч-ов'!A:H,3,FALSE))</f>
        <v>ЧИСТЯКОВ Алексей</v>
      </c>
      <c r="I139" s="545">
        <f>I135</f>
        <v>92</v>
      </c>
      <c r="J139" s="545" t="str">
        <f>IF(I139="","",VLOOKUP(I139,'Список уч-ов'!A:H,3,FALSE))</f>
        <v>УРМАНОВ Артур</v>
      </c>
    </row>
    <row r="140" spans="1:10" s="548" customFormat="1" ht="12.75">
      <c r="A140" s="545">
        <v>139</v>
      </c>
      <c r="B140" s="546" t="str">
        <f t="shared" si="2"/>
        <v>М40-49</v>
      </c>
      <c r="C140" s="547" t="s">
        <v>33</v>
      </c>
      <c r="D140" s="546" t="s">
        <v>7</v>
      </c>
      <c r="E140" s="546" t="s">
        <v>145</v>
      </c>
      <c r="F140" s="546" t="s">
        <v>177</v>
      </c>
      <c r="G140" s="545">
        <f>Группы!B244</f>
        <v>24</v>
      </c>
      <c r="H140" s="545" t="str">
        <f>IF(G140="","",VLOOKUP(G140,'Список уч-ов'!A:H,3,FALSE))</f>
        <v>ЛОРКИН Алексей</v>
      </c>
      <c r="I140" s="545">
        <f>Группы!B248</f>
        <v>80</v>
      </c>
      <c r="J140" s="545" t="str">
        <f>IF(I140="","",VLOOKUP(I140,'Список уч-ов'!A:H,3,FALSE))</f>
        <v>ШЕРЕМЕТЬЕВ Сергей</v>
      </c>
    </row>
    <row r="141" spans="1:10" s="548" customFormat="1" ht="12.75">
      <c r="A141" s="545">
        <v>140</v>
      </c>
      <c r="B141" s="546" t="str">
        <f t="shared" si="2"/>
        <v>М40-49</v>
      </c>
      <c r="C141" s="547" t="str">
        <f>C140</f>
        <v>24</v>
      </c>
      <c r="D141" s="546" t="s">
        <v>7</v>
      </c>
      <c r="E141" s="546" t="s">
        <v>184</v>
      </c>
      <c r="F141" s="546" t="s">
        <v>177</v>
      </c>
      <c r="G141" s="545">
        <f>Группы!B246</f>
        <v>31</v>
      </c>
      <c r="H141" s="545" t="str">
        <f>IF(G141="","",VLOOKUP(G141,'Список уч-ов'!A:H,3,FALSE))</f>
        <v>АНТИПОВ Сергей</v>
      </c>
      <c r="I141" s="545">
        <f>Группы!B250</f>
        <v>91</v>
      </c>
      <c r="J141" s="545" t="str">
        <f>IF(I141="","",VLOOKUP(I141,'Список уч-ов'!A:H,3,FALSE))</f>
        <v>БОНДАРЕВ Евгений</v>
      </c>
    </row>
    <row r="142" spans="1:10" s="548" customFormat="1" ht="12.75">
      <c r="A142" s="545">
        <v>141</v>
      </c>
      <c r="B142" s="546" t="str">
        <f t="shared" si="2"/>
        <v>М40-49</v>
      </c>
      <c r="C142" s="547" t="str">
        <f>C141</f>
        <v>24</v>
      </c>
      <c r="D142" s="546" t="s">
        <v>15</v>
      </c>
      <c r="E142" s="546" t="s">
        <v>185</v>
      </c>
      <c r="F142" s="546" t="s">
        <v>177</v>
      </c>
      <c r="G142" s="545">
        <f>G140</f>
        <v>24</v>
      </c>
      <c r="H142" s="545" t="str">
        <f>IF(G142="","",VLOOKUP(G142,'Список уч-ов'!A:H,3,FALSE))</f>
        <v>ЛОРКИН Алексей</v>
      </c>
      <c r="I142" s="545">
        <f>I141</f>
        <v>91</v>
      </c>
      <c r="J142" s="545" t="str">
        <f>IF(I142="","",VLOOKUP(I142,'Список уч-ов'!A:H,3,FALSE))</f>
        <v>БОНДАРЕВ Евгений</v>
      </c>
    </row>
    <row r="143" spans="1:10" s="548" customFormat="1" ht="12.75">
      <c r="A143" s="545">
        <v>142</v>
      </c>
      <c r="B143" s="546" t="str">
        <f t="shared" si="2"/>
        <v>М40-49</v>
      </c>
      <c r="C143" s="547" t="str">
        <f>C142</f>
        <v>24</v>
      </c>
      <c r="D143" s="546" t="s">
        <v>15</v>
      </c>
      <c r="E143" s="546" t="s">
        <v>146</v>
      </c>
      <c r="F143" s="546" t="s">
        <v>177</v>
      </c>
      <c r="G143" s="545">
        <f>G141</f>
        <v>31</v>
      </c>
      <c r="H143" s="545" t="str">
        <f>IF(G143="","",VLOOKUP(G143,'Список уч-ов'!A:H,3,FALSE))</f>
        <v>АНТИПОВ Сергей</v>
      </c>
      <c r="I143" s="545">
        <f>I140</f>
        <v>80</v>
      </c>
      <c r="J143" s="545" t="str">
        <f>IF(I143="","",VLOOKUP(I143,'Список уч-ов'!A:H,3,FALSE))</f>
        <v>ШЕРЕМЕТЬЕВ Сергей</v>
      </c>
    </row>
    <row r="144" spans="1:10" s="548" customFormat="1" ht="12.75">
      <c r="A144" s="545">
        <v>143</v>
      </c>
      <c r="B144" s="546" t="str">
        <f t="shared" si="2"/>
        <v>М40-49</v>
      </c>
      <c r="C144" s="547" t="str">
        <f>C143</f>
        <v>24</v>
      </c>
      <c r="D144" s="546" t="s">
        <v>10</v>
      </c>
      <c r="E144" s="546" t="s">
        <v>186</v>
      </c>
      <c r="F144" s="546" t="s">
        <v>177</v>
      </c>
      <c r="G144" s="545">
        <f>G140</f>
        <v>24</v>
      </c>
      <c r="H144" s="545" t="str">
        <f>IF(G144="","",VLOOKUP(G144,'Список уч-ов'!A:H,3,FALSE))</f>
        <v>ЛОРКИН Алексей</v>
      </c>
      <c r="I144" s="545">
        <f>G141</f>
        <v>31</v>
      </c>
      <c r="J144" s="545" t="str">
        <f>IF(I144="","",VLOOKUP(I144,'Список уч-ов'!A:H,3,FALSE))</f>
        <v>АНТИПОВ Сергей</v>
      </c>
    </row>
    <row r="145" spans="1:10" s="548" customFormat="1" ht="12.75">
      <c r="A145" s="545">
        <v>144</v>
      </c>
      <c r="B145" s="546" t="str">
        <f t="shared" si="2"/>
        <v>М40-49</v>
      </c>
      <c r="C145" s="547" t="str">
        <f>C144</f>
        <v>24</v>
      </c>
      <c r="D145" s="546" t="s">
        <v>10</v>
      </c>
      <c r="E145" s="546" t="s">
        <v>187</v>
      </c>
      <c r="F145" s="546" t="s">
        <v>177</v>
      </c>
      <c r="G145" s="545">
        <f>I140</f>
        <v>80</v>
      </c>
      <c r="H145" s="545" t="str">
        <f>IF(G145="","",VLOOKUP(G145,'Список уч-ов'!A:H,3,FALSE))</f>
        <v>ШЕРЕМЕТЬЕВ Сергей</v>
      </c>
      <c r="I145" s="545">
        <f>I141</f>
        <v>91</v>
      </c>
      <c r="J145" s="545" t="str">
        <f>IF(I145="","",VLOOKUP(I145,'Список уч-ов'!A:H,3,FALSE))</f>
        <v>БОНДАРЕВ Евгений</v>
      </c>
    </row>
    <row r="146" spans="1:10" s="548" customFormat="1" ht="12.75">
      <c r="A146" s="545">
        <v>145</v>
      </c>
      <c r="B146" s="546" t="str">
        <f t="shared" si="2"/>
        <v>М40-49</v>
      </c>
      <c r="C146" s="547" t="s">
        <v>8</v>
      </c>
      <c r="D146" s="546" t="s">
        <v>7</v>
      </c>
      <c r="E146" s="546" t="s">
        <v>145</v>
      </c>
      <c r="F146" s="546" t="s">
        <v>177</v>
      </c>
      <c r="G146" s="545">
        <f>Группы!B258</f>
        <v>25</v>
      </c>
      <c r="H146" s="545" t="str">
        <f>IF(G146="","",VLOOKUP(G146,'Список уч-ов'!A:H,3,FALSE))</f>
        <v>ФИЛИППОВ Игорь</v>
      </c>
      <c r="I146" s="545">
        <f>Группы!B262</f>
        <v>81</v>
      </c>
      <c r="J146" s="545" t="str">
        <f>IF(I146="","",VLOOKUP(I146,'Список уч-ов'!A:H,3,FALSE))</f>
        <v>ШИПИЛОВ Павел</v>
      </c>
    </row>
    <row r="147" spans="1:10" s="548" customFormat="1" ht="12.75">
      <c r="A147" s="545">
        <v>146</v>
      </c>
      <c r="B147" s="546" t="str">
        <f t="shared" si="2"/>
        <v>М40-49</v>
      </c>
      <c r="C147" s="547" t="str">
        <f>C146</f>
        <v>25</v>
      </c>
      <c r="D147" s="546" t="s">
        <v>7</v>
      </c>
      <c r="E147" s="546" t="s">
        <v>184</v>
      </c>
      <c r="F147" s="546" t="s">
        <v>177</v>
      </c>
      <c r="G147" s="545">
        <f>Группы!B260</f>
        <v>32</v>
      </c>
      <c r="H147" s="545" t="str">
        <f>IF(G147="","",VLOOKUP(G147,'Список уч-ов'!A:H,3,FALSE))</f>
        <v>АНТОНОВ Валерий</v>
      </c>
      <c r="I147" s="545">
        <f>Группы!B264</f>
        <v>89</v>
      </c>
      <c r="J147" s="545" t="str">
        <f>IF(I147="","",VLOOKUP(I147,'Список уч-ов'!A:H,3,FALSE))</f>
        <v>ПОПОНИН Олег</v>
      </c>
    </row>
    <row r="148" spans="1:10" s="548" customFormat="1" ht="12.75">
      <c r="A148" s="545">
        <v>147</v>
      </c>
      <c r="B148" s="546" t="str">
        <f t="shared" si="2"/>
        <v>М40-49</v>
      </c>
      <c r="C148" s="547" t="str">
        <f>C147</f>
        <v>25</v>
      </c>
      <c r="D148" s="546" t="s">
        <v>15</v>
      </c>
      <c r="E148" s="546" t="s">
        <v>185</v>
      </c>
      <c r="F148" s="546" t="s">
        <v>177</v>
      </c>
      <c r="G148" s="545">
        <f>G146</f>
        <v>25</v>
      </c>
      <c r="H148" s="545" t="str">
        <f>IF(G148="","",VLOOKUP(G148,'Список уч-ов'!A:H,3,FALSE))</f>
        <v>ФИЛИППОВ Игорь</v>
      </c>
      <c r="I148" s="545">
        <f>I147</f>
        <v>89</v>
      </c>
      <c r="J148" s="545" t="str">
        <f>IF(I148="","",VLOOKUP(I148,'Список уч-ов'!A:H,3,FALSE))</f>
        <v>ПОПОНИН Олег</v>
      </c>
    </row>
    <row r="149" spans="1:10" s="548" customFormat="1" ht="12.75">
      <c r="A149" s="545">
        <v>148</v>
      </c>
      <c r="B149" s="546" t="str">
        <f t="shared" si="2"/>
        <v>М40-49</v>
      </c>
      <c r="C149" s="547" t="str">
        <f>C148</f>
        <v>25</v>
      </c>
      <c r="D149" s="546" t="s">
        <v>15</v>
      </c>
      <c r="E149" s="546" t="s">
        <v>146</v>
      </c>
      <c r="F149" s="546" t="s">
        <v>177</v>
      </c>
      <c r="G149" s="545">
        <f>G147</f>
        <v>32</v>
      </c>
      <c r="H149" s="545" t="str">
        <f>IF(G149="","",VLOOKUP(G149,'Список уч-ов'!A:H,3,FALSE))</f>
        <v>АНТОНОВ Валерий</v>
      </c>
      <c r="I149" s="545">
        <f>I146</f>
        <v>81</v>
      </c>
      <c r="J149" s="545" t="str">
        <f>IF(I149="","",VLOOKUP(I149,'Список уч-ов'!A:H,3,FALSE))</f>
        <v>ШИПИЛОВ Павел</v>
      </c>
    </row>
    <row r="150" spans="1:10" s="548" customFormat="1" ht="12.75">
      <c r="A150" s="545">
        <v>149</v>
      </c>
      <c r="B150" s="546" t="str">
        <f t="shared" si="2"/>
        <v>М40-49</v>
      </c>
      <c r="C150" s="547" t="str">
        <f>C149</f>
        <v>25</v>
      </c>
      <c r="D150" s="546" t="s">
        <v>10</v>
      </c>
      <c r="E150" s="546" t="s">
        <v>186</v>
      </c>
      <c r="F150" s="546" t="s">
        <v>177</v>
      </c>
      <c r="G150" s="545">
        <f>G146</f>
        <v>25</v>
      </c>
      <c r="H150" s="545" t="str">
        <f>IF(G150="","",VLOOKUP(G150,'Список уч-ов'!A:H,3,FALSE))</f>
        <v>ФИЛИППОВ Игорь</v>
      </c>
      <c r="I150" s="545">
        <f>G147</f>
        <v>32</v>
      </c>
      <c r="J150" s="545" t="str">
        <f>IF(I150="","",VLOOKUP(I150,'Список уч-ов'!A:H,3,FALSE))</f>
        <v>АНТОНОВ Валерий</v>
      </c>
    </row>
    <row r="151" spans="1:10" s="548" customFormat="1" ht="12.75">
      <c r="A151" s="545">
        <v>150</v>
      </c>
      <c r="B151" s="546" t="str">
        <f t="shared" si="2"/>
        <v>М40-49</v>
      </c>
      <c r="C151" s="547" t="str">
        <f>C150</f>
        <v>25</v>
      </c>
      <c r="D151" s="546" t="s">
        <v>10</v>
      </c>
      <c r="E151" s="546" t="s">
        <v>187</v>
      </c>
      <c r="F151" s="546" t="s">
        <v>177</v>
      </c>
      <c r="G151" s="545">
        <f>I146</f>
        <v>81</v>
      </c>
      <c r="H151" s="545" t="str">
        <f>IF(G151="","",VLOOKUP(G151,'Список уч-ов'!A:H,3,FALSE))</f>
        <v>ШИПИЛОВ Павел</v>
      </c>
      <c r="I151" s="545">
        <f>I147</f>
        <v>89</v>
      </c>
      <c r="J151" s="545" t="str">
        <f>IF(I151="","",VLOOKUP(I151,'Список уч-ов'!A:H,3,FALSE))</f>
        <v>ПОПОНИН Олег</v>
      </c>
    </row>
    <row r="152" spans="1:10" s="548" customFormat="1" ht="12.75">
      <c r="A152" s="545">
        <v>151</v>
      </c>
      <c r="B152" s="546" t="str">
        <f t="shared" si="2"/>
        <v>М40-49</v>
      </c>
      <c r="C152" s="547" t="s">
        <v>34</v>
      </c>
      <c r="D152" s="546" t="s">
        <v>7</v>
      </c>
      <c r="E152" s="546" t="s">
        <v>145</v>
      </c>
      <c r="F152" s="546" t="s">
        <v>177</v>
      </c>
      <c r="G152" s="545">
        <f>Группы!B268</f>
        <v>26</v>
      </c>
      <c r="H152" s="545" t="str">
        <f>IF(G152="","",VLOOKUP(G152,'Список уч-ов'!A:H,3,FALSE))</f>
        <v>ОРЛОВ Алексей</v>
      </c>
      <c r="I152" s="545">
        <f>Группы!B272</f>
        <v>82</v>
      </c>
      <c r="J152" s="545" t="str">
        <f>IF(I152="","",VLOOKUP(I152,'Список уч-ов'!A:H,3,FALSE))</f>
        <v>ШУМАРИН Сергей</v>
      </c>
    </row>
    <row r="153" spans="1:10" s="548" customFormat="1" ht="12.75">
      <c r="A153" s="545">
        <v>152</v>
      </c>
      <c r="B153" s="546" t="str">
        <f t="shared" si="2"/>
        <v>М40-49</v>
      </c>
      <c r="C153" s="547" t="str">
        <f>C152</f>
        <v>26</v>
      </c>
      <c r="D153" s="546" t="s">
        <v>7</v>
      </c>
      <c r="E153" s="546" t="s">
        <v>184</v>
      </c>
      <c r="F153" s="546" t="s">
        <v>177</v>
      </c>
      <c r="G153" s="545">
        <f>Группы!B270</f>
        <v>33</v>
      </c>
      <c r="H153" s="545" t="str">
        <f>IF(G153="","",VLOOKUP(G153,'Список уч-ов'!A:H,3,FALSE))</f>
        <v>АСЛАНИДИ Федор</v>
      </c>
      <c r="I153" s="545">
        <f>Группы!B274</f>
        <v>87</v>
      </c>
      <c r="J153" s="545" t="str">
        <f>IF(I153="","",VLOOKUP(I153,'Список уч-ов'!A:H,3,FALSE))</f>
        <v>ТРОШКОВ Алексей</v>
      </c>
    </row>
    <row r="154" spans="1:10" s="548" customFormat="1" ht="12.75">
      <c r="A154" s="545">
        <v>153</v>
      </c>
      <c r="B154" s="546" t="str">
        <f t="shared" si="2"/>
        <v>М40-49</v>
      </c>
      <c r="C154" s="547" t="str">
        <f>C153</f>
        <v>26</v>
      </c>
      <c r="D154" s="546" t="s">
        <v>15</v>
      </c>
      <c r="E154" s="546" t="s">
        <v>185</v>
      </c>
      <c r="F154" s="546" t="s">
        <v>177</v>
      </c>
      <c r="G154" s="545">
        <f>G152</f>
        <v>26</v>
      </c>
      <c r="H154" s="545" t="str">
        <f>IF(G154="","",VLOOKUP(G154,'Список уч-ов'!A:H,3,FALSE))</f>
        <v>ОРЛОВ Алексей</v>
      </c>
      <c r="I154" s="545">
        <f>I153</f>
        <v>87</v>
      </c>
      <c r="J154" s="545" t="str">
        <f>IF(I154="","",VLOOKUP(I154,'Список уч-ов'!A:H,3,FALSE))</f>
        <v>ТРОШКОВ Алексей</v>
      </c>
    </row>
    <row r="155" spans="1:10" s="548" customFormat="1" ht="12.75">
      <c r="A155" s="545">
        <v>154</v>
      </c>
      <c r="B155" s="546" t="str">
        <f t="shared" si="2"/>
        <v>М40-49</v>
      </c>
      <c r="C155" s="547" t="str">
        <f>C154</f>
        <v>26</v>
      </c>
      <c r="D155" s="546" t="s">
        <v>15</v>
      </c>
      <c r="E155" s="546" t="s">
        <v>146</v>
      </c>
      <c r="F155" s="546" t="s">
        <v>177</v>
      </c>
      <c r="G155" s="545">
        <f>G153</f>
        <v>33</v>
      </c>
      <c r="H155" s="545" t="str">
        <f>IF(G155="","",VLOOKUP(G155,'Список уч-ов'!A:H,3,FALSE))</f>
        <v>АСЛАНИДИ Федор</v>
      </c>
      <c r="I155" s="545">
        <f>I152</f>
        <v>82</v>
      </c>
      <c r="J155" s="545" t="str">
        <f>IF(I155="","",VLOOKUP(I155,'Список уч-ов'!A:H,3,FALSE))</f>
        <v>ШУМАРИН Сергей</v>
      </c>
    </row>
    <row r="156" spans="1:10" s="548" customFormat="1" ht="12.75">
      <c r="A156" s="545">
        <v>155</v>
      </c>
      <c r="B156" s="546" t="str">
        <f t="shared" si="2"/>
        <v>М40-49</v>
      </c>
      <c r="C156" s="547" t="str">
        <f>C155</f>
        <v>26</v>
      </c>
      <c r="D156" s="546" t="s">
        <v>10</v>
      </c>
      <c r="E156" s="546" t="s">
        <v>186</v>
      </c>
      <c r="F156" s="546" t="s">
        <v>177</v>
      </c>
      <c r="G156" s="545">
        <f>G152</f>
        <v>26</v>
      </c>
      <c r="H156" s="545" t="str">
        <f>IF(G156="","",VLOOKUP(G156,'Список уч-ов'!A:H,3,FALSE))</f>
        <v>ОРЛОВ Алексей</v>
      </c>
      <c r="I156" s="545">
        <f>G153</f>
        <v>33</v>
      </c>
      <c r="J156" s="545" t="str">
        <f>IF(I156="","",VLOOKUP(I156,'Список уч-ов'!A:H,3,FALSE))</f>
        <v>АСЛАНИДИ Федор</v>
      </c>
    </row>
    <row r="157" spans="1:10" s="548" customFormat="1" ht="12.75">
      <c r="A157" s="545">
        <v>156</v>
      </c>
      <c r="B157" s="546" t="str">
        <f t="shared" si="2"/>
        <v>М40-49</v>
      </c>
      <c r="C157" s="547" t="str">
        <f>C156</f>
        <v>26</v>
      </c>
      <c r="D157" s="546" t="s">
        <v>10</v>
      </c>
      <c r="E157" s="546" t="s">
        <v>187</v>
      </c>
      <c r="F157" s="546" t="s">
        <v>177</v>
      </c>
      <c r="G157" s="545">
        <f>I152</f>
        <v>82</v>
      </c>
      <c r="H157" s="545" t="str">
        <f>IF(G157="","",VLOOKUP(G157,'Список уч-ов'!A:H,3,FALSE))</f>
        <v>ШУМАРИН Сергей</v>
      </c>
      <c r="I157" s="545">
        <f>I153</f>
        <v>87</v>
      </c>
      <c r="J157" s="545" t="str">
        <f>IF(I157="","",VLOOKUP(I157,'Список уч-ов'!A:H,3,FALSE))</f>
        <v>ТРОШКОВ Алексей</v>
      </c>
    </row>
    <row r="158" spans="1:10" s="548" customFormat="1" ht="12.75">
      <c r="A158" s="545">
        <v>157</v>
      </c>
      <c r="B158" s="546" t="str">
        <f t="shared" si="2"/>
        <v>М40-49</v>
      </c>
      <c r="C158" s="547" t="s">
        <v>35</v>
      </c>
      <c r="D158" s="546" t="s">
        <v>7</v>
      </c>
      <c r="E158" s="546" t="s">
        <v>145</v>
      </c>
      <c r="F158" s="546" t="s">
        <v>177</v>
      </c>
      <c r="G158" s="545">
        <f>Группы!B278</f>
        <v>27</v>
      </c>
      <c r="H158" s="545" t="str">
        <f>IF(G158="","",VLOOKUP(G158,'Список уч-ов'!A:H,3,FALSE))</f>
        <v>БУГРОВ Андрей</v>
      </c>
      <c r="I158" s="545">
        <f>Группы!B282</f>
        <v>84</v>
      </c>
      <c r="J158" s="545" t="str">
        <f>IF(I158="","",VLOOKUP(I158,'Список уч-ов'!A:H,3,FALSE))</f>
        <v>ЮРИН Владимир</v>
      </c>
    </row>
    <row r="159" spans="1:10" s="548" customFormat="1" ht="12.75">
      <c r="A159" s="545">
        <v>158</v>
      </c>
      <c r="B159" s="546" t="str">
        <f t="shared" si="2"/>
        <v>М40-49</v>
      </c>
      <c r="C159" s="547" t="str">
        <f>C158</f>
        <v>27</v>
      </c>
      <c r="D159" s="546" t="s">
        <v>7</v>
      </c>
      <c r="E159" s="546" t="s">
        <v>184</v>
      </c>
      <c r="F159" s="546" t="s">
        <v>177</v>
      </c>
      <c r="G159" s="545">
        <f>Группы!B280</f>
        <v>30</v>
      </c>
      <c r="H159" s="545" t="str">
        <f>IF(G159="","",VLOOKUP(G159,'Список уч-ов'!A:H,3,FALSE))</f>
        <v>АНОХИН Алексей</v>
      </c>
      <c r="I159" s="545">
        <f>Группы!B284</f>
        <v>86</v>
      </c>
      <c r="J159" s="545" t="str">
        <f>IF(I159="","",VLOOKUP(I159,'Список уч-ов'!A:H,3,FALSE))</f>
        <v>ЖИЖКУН Евгений</v>
      </c>
    </row>
    <row r="160" spans="1:10" s="548" customFormat="1" ht="12.75">
      <c r="A160" s="545">
        <v>159</v>
      </c>
      <c r="B160" s="546" t="str">
        <f t="shared" si="2"/>
        <v>М40-49</v>
      </c>
      <c r="C160" s="547" t="str">
        <f>C159</f>
        <v>27</v>
      </c>
      <c r="D160" s="546" t="s">
        <v>15</v>
      </c>
      <c r="E160" s="546" t="s">
        <v>185</v>
      </c>
      <c r="F160" s="546" t="s">
        <v>177</v>
      </c>
      <c r="G160" s="545">
        <f>G158</f>
        <v>27</v>
      </c>
      <c r="H160" s="545" t="str">
        <f>IF(G160="","",VLOOKUP(G160,'Список уч-ов'!A:H,3,FALSE))</f>
        <v>БУГРОВ Андрей</v>
      </c>
      <c r="I160" s="545">
        <f>I159</f>
        <v>86</v>
      </c>
      <c r="J160" s="545" t="str">
        <f>IF(I160="","",VLOOKUP(I160,'Список уч-ов'!A:H,3,FALSE))</f>
        <v>ЖИЖКУН Евгений</v>
      </c>
    </row>
    <row r="161" spans="1:10" s="548" customFormat="1" ht="12.75">
      <c r="A161" s="545">
        <v>160</v>
      </c>
      <c r="B161" s="546" t="str">
        <f t="shared" si="2"/>
        <v>М40-49</v>
      </c>
      <c r="C161" s="547" t="str">
        <f>C160</f>
        <v>27</v>
      </c>
      <c r="D161" s="546" t="s">
        <v>15</v>
      </c>
      <c r="E161" s="546" t="s">
        <v>146</v>
      </c>
      <c r="F161" s="546" t="s">
        <v>177</v>
      </c>
      <c r="G161" s="545">
        <f>G159</f>
        <v>30</v>
      </c>
      <c r="H161" s="545" t="str">
        <f>IF(G161="","",VLOOKUP(G161,'Список уч-ов'!A:H,3,FALSE))</f>
        <v>АНОХИН Алексей</v>
      </c>
      <c r="I161" s="545">
        <f>I158</f>
        <v>84</v>
      </c>
      <c r="J161" s="545" t="str">
        <f>IF(I161="","",VLOOKUP(I161,'Список уч-ов'!A:H,3,FALSE))</f>
        <v>ЮРИН Владимир</v>
      </c>
    </row>
    <row r="162" spans="1:10" s="548" customFormat="1" ht="12.75">
      <c r="A162" s="545">
        <v>161</v>
      </c>
      <c r="B162" s="546" t="str">
        <f t="shared" si="2"/>
        <v>М40-49</v>
      </c>
      <c r="C162" s="547" t="str">
        <f>C161</f>
        <v>27</v>
      </c>
      <c r="D162" s="546" t="s">
        <v>10</v>
      </c>
      <c r="E162" s="546" t="s">
        <v>186</v>
      </c>
      <c r="F162" s="546" t="s">
        <v>177</v>
      </c>
      <c r="G162" s="545">
        <f>G158</f>
        <v>27</v>
      </c>
      <c r="H162" s="545" t="str">
        <f>IF(G162="","",VLOOKUP(G162,'Список уч-ов'!A:H,3,FALSE))</f>
        <v>БУГРОВ Андрей</v>
      </c>
      <c r="I162" s="545">
        <f>G159</f>
        <v>30</v>
      </c>
      <c r="J162" s="545" t="str">
        <f>IF(I162="","",VLOOKUP(I162,'Список уч-ов'!A:H,3,FALSE))</f>
        <v>АНОХИН Алексей</v>
      </c>
    </row>
    <row r="163" spans="1:10" s="548" customFormat="1" ht="12.75">
      <c r="A163" s="545">
        <v>162</v>
      </c>
      <c r="B163" s="546" t="str">
        <f t="shared" si="2"/>
        <v>М40-49</v>
      </c>
      <c r="C163" s="547" t="str">
        <f>C162</f>
        <v>27</v>
      </c>
      <c r="D163" s="546" t="s">
        <v>10</v>
      </c>
      <c r="E163" s="546" t="s">
        <v>187</v>
      </c>
      <c r="F163" s="546" t="s">
        <v>177</v>
      </c>
      <c r="G163" s="545">
        <f>I158</f>
        <v>84</v>
      </c>
      <c r="H163" s="545" t="str">
        <f>IF(G163="","",VLOOKUP(G163,'Список уч-ов'!A:H,3,FALSE))</f>
        <v>ЮРИН Владимир</v>
      </c>
      <c r="I163" s="545">
        <f>I159</f>
        <v>86</v>
      </c>
      <c r="J163" s="545" t="str">
        <f>IF(I163="","",VLOOKUP(I163,'Список уч-ов'!A:H,3,FALSE))</f>
        <v>ЖИЖКУН Евгений</v>
      </c>
    </row>
    <row r="164" spans="1:10" s="548" customFormat="1" ht="12.75">
      <c r="A164" s="545">
        <v>163</v>
      </c>
      <c r="B164" s="546" t="str">
        <f t="shared" si="2"/>
        <v>М40-49</v>
      </c>
      <c r="C164" s="547" t="s">
        <v>9</v>
      </c>
      <c r="D164" s="546" t="s">
        <v>7</v>
      </c>
      <c r="E164" s="546" t="s">
        <v>145</v>
      </c>
      <c r="F164" s="546" t="s">
        <v>177</v>
      </c>
      <c r="G164" s="545">
        <f>Группы!B288</f>
        <v>28</v>
      </c>
      <c r="H164" s="545" t="str">
        <f>IF(G164="","",VLOOKUP(G164,'Список уч-ов'!A:H,3,FALSE))</f>
        <v>ГУБАЙДУЛЛИН Айдар</v>
      </c>
      <c r="I164" s="545">
        <f>Группы!B292</f>
        <v>83</v>
      </c>
      <c r="J164" s="545" t="str">
        <f>IF(I164="","",VLOOKUP(I164,'Список уч-ов'!A:H,3,FALSE))</f>
        <v>ЮНУШЕВ Ильдар</v>
      </c>
    </row>
    <row r="165" spans="1:10" s="548" customFormat="1" ht="12.75">
      <c r="A165" s="545">
        <v>164</v>
      </c>
      <c r="B165" s="546" t="str">
        <f t="shared" si="2"/>
        <v>М40-49</v>
      </c>
      <c r="C165" s="547" t="str">
        <f>C164</f>
        <v>28</v>
      </c>
      <c r="D165" s="546" t="s">
        <v>7</v>
      </c>
      <c r="E165" s="546" t="s">
        <v>184</v>
      </c>
      <c r="F165" s="546" t="s">
        <v>177</v>
      </c>
      <c r="G165" s="545">
        <f>Группы!B290</f>
        <v>29</v>
      </c>
      <c r="H165" s="545" t="str">
        <f>IF(G165="","",VLOOKUP(G165,'Список уч-ов'!A:H,3,FALSE))</f>
        <v>АЛЕКСЕЕВ Анатолий</v>
      </c>
      <c r="I165" s="545">
        <f>Группы!B294</f>
        <v>85</v>
      </c>
      <c r="J165" s="545" t="str">
        <f>IF(I165="","",VLOOKUP(I165,'Список уч-ов'!A:H,3,FALSE))</f>
        <v>САВЕНКОВ Михаил</v>
      </c>
    </row>
    <row r="166" spans="1:10" s="548" customFormat="1" ht="12.75">
      <c r="A166" s="545">
        <v>165</v>
      </c>
      <c r="B166" s="546" t="str">
        <f t="shared" si="2"/>
        <v>М40-49</v>
      </c>
      <c r="C166" s="547" t="str">
        <f>C165</f>
        <v>28</v>
      </c>
      <c r="D166" s="546" t="s">
        <v>15</v>
      </c>
      <c r="E166" s="546" t="s">
        <v>185</v>
      </c>
      <c r="F166" s="546" t="s">
        <v>177</v>
      </c>
      <c r="G166" s="545">
        <f>G164</f>
        <v>28</v>
      </c>
      <c r="H166" s="545" t="str">
        <f>IF(G166="","",VLOOKUP(G166,'Список уч-ов'!A:H,3,FALSE))</f>
        <v>ГУБАЙДУЛЛИН Айдар</v>
      </c>
      <c r="I166" s="545">
        <f>I165</f>
        <v>85</v>
      </c>
      <c r="J166" s="545" t="str">
        <f>IF(I166="","",VLOOKUP(I166,'Список уч-ов'!A:H,3,FALSE))</f>
        <v>САВЕНКОВ Михаил</v>
      </c>
    </row>
    <row r="167" spans="1:10" s="548" customFormat="1" ht="12.75">
      <c r="A167" s="545">
        <v>166</v>
      </c>
      <c r="B167" s="546" t="str">
        <f t="shared" si="2"/>
        <v>М40-49</v>
      </c>
      <c r="C167" s="547" t="str">
        <f>C166</f>
        <v>28</v>
      </c>
      <c r="D167" s="546" t="s">
        <v>15</v>
      </c>
      <c r="E167" s="546" t="s">
        <v>146</v>
      </c>
      <c r="F167" s="546" t="s">
        <v>177</v>
      </c>
      <c r="G167" s="545">
        <f>G165</f>
        <v>29</v>
      </c>
      <c r="H167" s="545" t="str">
        <f>IF(G167="","",VLOOKUP(G167,'Список уч-ов'!A:H,3,FALSE))</f>
        <v>АЛЕКСЕЕВ Анатолий</v>
      </c>
      <c r="I167" s="545">
        <f>I164</f>
        <v>83</v>
      </c>
      <c r="J167" s="545" t="str">
        <f>IF(I167="","",VLOOKUP(I167,'Список уч-ов'!A:H,3,FALSE))</f>
        <v>ЮНУШЕВ Ильдар</v>
      </c>
    </row>
    <row r="168" spans="1:10" s="548" customFormat="1" ht="12.75">
      <c r="A168" s="545">
        <v>167</v>
      </c>
      <c r="B168" s="546" t="str">
        <f t="shared" si="2"/>
        <v>М40-49</v>
      </c>
      <c r="C168" s="547" t="str">
        <f>C167</f>
        <v>28</v>
      </c>
      <c r="D168" s="546" t="s">
        <v>10</v>
      </c>
      <c r="E168" s="546" t="s">
        <v>186</v>
      </c>
      <c r="F168" s="546" t="s">
        <v>177</v>
      </c>
      <c r="G168" s="545">
        <f>G164</f>
        <v>28</v>
      </c>
      <c r="H168" s="545" t="str">
        <f>IF(G168="","",VLOOKUP(G168,'Список уч-ов'!A:H,3,FALSE))</f>
        <v>ГУБАЙДУЛЛИН Айдар</v>
      </c>
      <c r="I168" s="545">
        <f>G165</f>
        <v>29</v>
      </c>
      <c r="J168" s="545" t="str">
        <f>IF(I168="","",VLOOKUP(I168,'Список уч-ов'!A:H,3,FALSE))</f>
        <v>АЛЕКСЕЕВ Анатолий</v>
      </c>
    </row>
    <row r="169" spans="1:10" s="548" customFormat="1" ht="12.75">
      <c r="A169" s="545">
        <v>168</v>
      </c>
      <c r="B169" s="546" t="str">
        <f t="shared" si="2"/>
        <v>М40-49</v>
      </c>
      <c r="C169" s="547" t="str">
        <f>C168</f>
        <v>28</v>
      </c>
      <c r="D169" s="546" t="s">
        <v>10</v>
      </c>
      <c r="E169" s="546" t="s">
        <v>187</v>
      </c>
      <c r="F169" s="546" t="s">
        <v>177</v>
      </c>
      <c r="G169" s="545">
        <f>I164</f>
        <v>83</v>
      </c>
      <c r="H169" s="545" t="str">
        <f>IF(G169="","",VLOOKUP(G169,'Список уч-ов'!A:H,3,FALSE))</f>
        <v>ЮНУШЕВ Ильдар</v>
      </c>
      <c r="I169" s="545">
        <f>I165</f>
        <v>85</v>
      </c>
      <c r="J169" s="545" t="str">
        <f>IF(I169="","",VLOOKUP(I169,'Список уч-ов'!A:H,3,FALSE))</f>
        <v>САВЕНКОВ Михаил</v>
      </c>
    </row>
  </sheetData>
  <sheetProtection/>
  <printOptions/>
  <pageMargins left="0.5905511811023623" right="0.5905511811023623" top="0.1968503937007874" bottom="0.1968503937007874" header="0.5118110236220472" footer="0.5118110236220472"/>
  <pageSetup fitToHeight="2" fitToWidth="1" horizontalDpi="600" verticalDpi="600" orientation="portrait" paperSize="9" scale="5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39"/>
  <sheetViews>
    <sheetView view="pageBreakPreview" zoomScale="60" zoomScaleNormal="75" zoomScalePageLayoutView="0" workbookViewId="0" topLeftCell="A1">
      <selection activeCell="Y2" sqref="Y2:Y4"/>
    </sheetView>
  </sheetViews>
  <sheetFormatPr defaultColWidth="9.33203125" defaultRowHeight="12.75"/>
  <cols>
    <col min="1" max="1" width="7.66015625" style="440" customWidth="1"/>
    <col min="2" max="2" width="26.33203125" style="440" customWidth="1"/>
    <col min="3" max="10" width="5.5" style="440" customWidth="1"/>
    <col min="11" max="12" width="6.66015625" style="440" customWidth="1"/>
    <col min="13" max="13" width="7.66015625" style="440" customWidth="1"/>
    <col min="14" max="14" width="26.33203125" style="440" customWidth="1"/>
    <col min="15" max="22" width="5.5" style="440" customWidth="1"/>
    <col min="23" max="16384" width="9.33203125" style="440" customWidth="1"/>
  </cols>
  <sheetData>
    <row r="1" spans="1:22" ht="24" customHeight="1" thickBot="1">
      <c r="A1" s="936" t="s">
        <v>147</v>
      </c>
      <c r="B1" s="936"/>
      <c r="C1" s="936"/>
      <c r="D1" s="936"/>
      <c r="E1" s="936"/>
      <c r="F1" s="936"/>
      <c r="G1" s="936"/>
      <c r="H1" s="936"/>
      <c r="I1" s="936"/>
      <c r="J1" s="936"/>
      <c r="K1" s="936"/>
      <c r="L1" s="438"/>
      <c r="M1" s="936" t="s">
        <v>147</v>
      </c>
      <c r="N1" s="936"/>
      <c r="O1" s="936"/>
      <c r="P1" s="936"/>
      <c r="Q1" s="936"/>
      <c r="R1" s="936"/>
      <c r="S1" s="936"/>
      <c r="T1" s="936"/>
      <c r="U1" s="936"/>
      <c r="V1" s="936"/>
    </row>
    <row r="2" spans="1:22" ht="15" customHeight="1" thickBot="1">
      <c r="A2" s="440" t="s">
        <v>162</v>
      </c>
      <c r="B2" s="441"/>
      <c r="C2" s="962" t="s">
        <v>175</v>
      </c>
      <c r="D2" s="963"/>
      <c r="E2" s="958"/>
      <c r="F2" s="959"/>
      <c r="G2" s="963" t="s">
        <v>163</v>
      </c>
      <c r="H2" s="963"/>
      <c r="I2" s="958"/>
      <c r="J2" s="959"/>
      <c r="K2" s="442"/>
      <c r="L2" s="443"/>
      <c r="M2" s="440" t="s">
        <v>162</v>
      </c>
      <c r="N2" s="441"/>
      <c r="O2" s="962" t="s">
        <v>175</v>
      </c>
      <c r="P2" s="963"/>
      <c r="Q2" s="958"/>
      <c r="R2" s="959"/>
      <c r="S2" s="963" t="s">
        <v>163</v>
      </c>
      <c r="T2" s="963"/>
      <c r="U2" s="958"/>
      <c r="V2" s="959"/>
    </row>
    <row r="3" spans="1:22" ht="15" customHeight="1" thickBot="1">
      <c r="A3" s="444"/>
      <c r="B3" s="445"/>
      <c r="C3" s="964" t="s">
        <v>164</v>
      </c>
      <c r="D3" s="965"/>
      <c r="E3" s="958"/>
      <c r="F3" s="959"/>
      <c r="G3" s="964" t="s">
        <v>165</v>
      </c>
      <c r="H3" s="965"/>
      <c r="I3" s="958"/>
      <c r="J3" s="959"/>
      <c r="K3" s="442"/>
      <c r="L3" s="443"/>
      <c r="M3" s="444"/>
      <c r="N3" s="445"/>
      <c r="O3" s="964" t="s">
        <v>164</v>
      </c>
      <c r="P3" s="965"/>
      <c r="Q3" s="958"/>
      <c r="R3" s="959"/>
      <c r="S3" s="964" t="s">
        <v>165</v>
      </c>
      <c r="T3" s="965"/>
      <c r="U3" s="958"/>
      <c r="V3" s="959"/>
    </row>
    <row r="4" spans="2:22" ht="15" customHeight="1" thickBot="1">
      <c r="B4" s="446"/>
      <c r="C4" s="968" t="s">
        <v>188</v>
      </c>
      <c r="D4" s="960"/>
      <c r="E4" s="958"/>
      <c r="F4" s="959"/>
      <c r="G4" s="966" t="s">
        <v>167</v>
      </c>
      <c r="H4" s="967"/>
      <c r="I4" s="958"/>
      <c r="J4" s="959"/>
      <c r="K4" s="442"/>
      <c r="L4" s="443"/>
      <c r="N4" s="446"/>
      <c r="O4" s="960" t="s">
        <v>166</v>
      </c>
      <c r="P4" s="961"/>
      <c r="Q4" s="958"/>
      <c r="R4" s="959"/>
      <c r="S4" s="966" t="s">
        <v>167</v>
      </c>
      <c r="T4" s="967"/>
      <c r="U4" s="958"/>
      <c r="V4" s="959"/>
    </row>
    <row r="5" spans="1:22" ht="15" customHeight="1">
      <c r="A5" s="940" t="s">
        <v>168</v>
      </c>
      <c r="B5" s="940"/>
      <c r="C5" s="941" t="s">
        <v>169</v>
      </c>
      <c r="D5" s="942"/>
      <c r="E5" s="942"/>
      <c r="F5" s="942"/>
      <c r="G5" s="942"/>
      <c r="H5" s="955" t="s">
        <v>170</v>
      </c>
      <c r="I5" s="955"/>
      <c r="J5" s="955"/>
      <c r="K5" s="442"/>
      <c r="L5" s="443"/>
      <c r="M5" s="940" t="s">
        <v>168</v>
      </c>
      <c r="N5" s="940"/>
      <c r="O5" s="941" t="s">
        <v>169</v>
      </c>
      <c r="P5" s="942"/>
      <c r="Q5" s="942"/>
      <c r="R5" s="942"/>
      <c r="S5" s="942"/>
      <c r="T5" s="955" t="s">
        <v>170</v>
      </c>
      <c r="U5" s="955"/>
      <c r="V5" s="955"/>
    </row>
    <row r="6" spans="1:22" ht="15" customHeight="1">
      <c r="A6" s="447" t="s">
        <v>171</v>
      </c>
      <c r="B6" s="448" t="s">
        <v>174</v>
      </c>
      <c r="C6" s="449">
        <v>1</v>
      </c>
      <c r="D6" s="447">
        <v>2</v>
      </c>
      <c r="E6" s="447">
        <v>3</v>
      </c>
      <c r="F6" s="447">
        <v>4</v>
      </c>
      <c r="G6" s="535">
        <v>5</v>
      </c>
      <c r="H6" s="955"/>
      <c r="I6" s="955"/>
      <c r="J6" s="955"/>
      <c r="K6" s="442"/>
      <c r="L6" s="443"/>
      <c r="M6" s="447" t="s">
        <v>171</v>
      </c>
      <c r="N6" s="448" t="s">
        <v>174</v>
      </c>
      <c r="O6" s="449">
        <v>1</v>
      </c>
      <c r="P6" s="447">
        <v>2</v>
      </c>
      <c r="Q6" s="447">
        <v>3</v>
      </c>
      <c r="R6" s="447">
        <v>4</v>
      </c>
      <c r="S6" s="535">
        <v>5</v>
      </c>
      <c r="T6" s="955"/>
      <c r="U6" s="955"/>
      <c r="V6" s="955"/>
    </row>
    <row r="7" spans="1:22" ht="19.5" customHeight="1">
      <c r="A7" s="450"/>
      <c r="B7" s="450"/>
      <c r="C7" s="451"/>
      <c r="D7" s="452"/>
      <c r="E7" s="453"/>
      <c r="F7" s="453"/>
      <c r="G7" s="536"/>
      <c r="H7" s="955"/>
      <c r="I7" s="955"/>
      <c r="J7" s="955"/>
      <c r="K7" s="442"/>
      <c r="L7" s="443"/>
      <c r="M7" s="450"/>
      <c r="N7" s="450"/>
      <c r="O7" s="451"/>
      <c r="P7" s="452"/>
      <c r="Q7" s="453"/>
      <c r="R7" s="453"/>
      <c r="S7" s="536"/>
      <c r="T7" s="955"/>
      <c r="U7" s="955"/>
      <c r="V7" s="955"/>
    </row>
    <row r="8" spans="1:22" ht="19.5" customHeight="1">
      <c r="A8" s="450"/>
      <c r="B8" s="450"/>
      <c r="C8" s="451"/>
      <c r="D8" s="452"/>
      <c r="E8" s="453"/>
      <c r="F8" s="453"/>
      <c r="G8" s="536"/>
      <c r="H8" s="955"/>
      <c r="I8" s="955"/>
      <c r="J8" s="955"/>
      <c r="K8" s="442"/>
      <c r="L8" s="443"/>
      <c r="M8" s="450"/>
      <c r="N8" s="450"/>
      <c r="O8" s="451"/>
      <c r="P8" s="452"/>
      <c r="Q8" s="453"/>
      <c r="R8" s="453"/>
      <c r="S8" s="536"/>
      <c r="T8" s="955"/>
      <c r="U8" s="955"/>
      <c r="V8" s="955"/>
    </row>
    <row r="9" spans="2:21" ht="12" customHeight="1" thickBot="1">
      <c r="B9" s="454"/>
      <c r="C9" s="455"/>
      <c r="D9" s="456"/>
      <c r="E9" s="456"/>
      <c r="F9" s="456"/>
      <c r="G9" s="456"/>
      <c r="H9" s="456"/>
      <c r="I9" s="456"/>
      <c r="K9" s="442"/>
      <c r="L9" s="443"/>
      <c r="N9" s="454"/>
      <c r="O9" s="455"/>
      <c r="P9" s="456"/>
      <c r="Q9" s="456"/>
      <c r="R9" s="456"/>
      <c r="S9" s="456"/>
      <c r="T9" s="456"/>
      <c r="U9" s="456"/>
    </row>
    <row r="10" spans="1:22" ht="15" customHeight="1" thickBot="1">
      <c r="A10" s="443"/>
      <c r="B10" s="457"/>
      <c r="C10" s="458"/>
      <c r="F10" s="459" t="s">
        <v>172</v>
      </c>
      <c r="G10" s="949"/>
      <c r="H10" s="950"/>
      <c r="I10" s="950"/>
      <c r="J10" s="951"/>
      <c r="K10" s="442"/>
      <c r="L10" s="443"/>
      <c r="M10" s="443"/>
      <c r="N10" s="457"/>
      <c r="O10" s="458"/>
      <c r="R10" s="459" t="s">
        <v>172</v>
      </c>
      <c r="S10" s="949"/>
      <c r="T10" s="950"/>
      <c r="U10" s="950"/>
      <c r="V10" s="951"/>
    </row>
    <row r="11" spans="1:22" ht="12" customHeight="1" thickBot="1">
      <c r="A11" s="443"/>
      <c r="B11" s="454"/>
      <c r="D11" s="458"/>
      <c r="E11" s="458"/>
      <c r="G11" s="458"/>
      <c r="H11" s="458"/>
      <c r="I11" s="458"/>
      <c r="J11" s="458"/>
      <c r="K11" s="442"/>
      <c r="L11" s="443"/>
      <c r="M11" s="443"/>
      <c r="N11" s="454"/>
      <c r="P11" s="458"/>
      <c r="Q11" s="458"/>
      <c r="S11" s="458"/>
      <c r="T11" s="458"/>
      <c r="U11" s="458"/>
      <c r="V11" s="458"/>
    </row>
    <row r="12" spans="2:22" ht="15" customHeight="1" thickBot="1">
      <c r="B12" s="457"/>
      <c r="C12" s="443"/>
      <c r="E12" s="458"/>
      <c r="F12" s="459" t="s">
        <v>173</v>
      </c>
      <c r="G12" s="952"/>
      <c r="H12" s="953"/>
      <c r="I12" s="953"/>
      <c r="J12" s="954"/>
      <c r="K12" s="442"/>
      <c r="L12" s="443"/>
      <c r="N12" s="457"/>
      <c r="O12" s="443"/>
      <c r="Q12" s="458"/>
      <c r="R12" s="459" t="s">
        <v>173</v>
      </c>
      <c r="S12" s="952"/>
      <c r="T12" s="953"/>
      <c r="U12" s="953"/>
      <c r="V12" s="954"/>
    </row>
    <row r="13" spans="1:22" ht="12" customHeight="1">
      <c r="A13" s="460"/>
      <c r="B13" s="460"/>
      <c r="C13" s="460"/>
      <c r="D13" s="460"/>
      <c r="E13" s="460"/>
      <c r="F13" s="460"/>
      <c r="G13" s="460"/>
      <c r="H13" s="460"/>
      <c r="I13" s="460"/>
      <c r="J13" s="460"/>
      <c r="K13" s="461"/>
      <c r="L13" s="460"/>
      <c r="M13" s="460"/>
      <c r="N13" s="460"/>
      <c r="O13" s="460"/>
      <c r="P13" s="460"/>
      <c r="Q13" s="460"/>
      <c r="R13" s="460"/>
      <c r="S13" s="460"/>
      <c r="T13" s="460"/>
      <c r="U13" s="460"/>
      <c r="V13" s="460"/>
    </row>
    <row r="14" spans="1:22" ht="24" customHeight="1" thickBot="1">
      <c r="A14" s="936" t="s">
        <v>147</v>
      </c>
      <c r="B14" s="936"/>
      <c r="C14" s="936"/>
      <c r="D14" s="936"/>
      <c r="E14" s="936"/>
      <c r="F14" s="936"/>
      <c r="G14" s="936"/>
      <c r="H14" s="936"/>
      <c r="I14" s="936"/>
      <c r="J14" s="936"/>
      <c r="K14" s="936"/>
      <c r="L14" s="438"/>
      <c r="M14" s="936" t="s">
        <v>147</v>
      </c>
      <c r="N14" s="936"/>
      <c r="O14" s="936"/>
      <c r="P14" s="936"/>
      <c r="Q14" s="936"/>
      <c r="R14" s="936"/>
      <c r="S14" s="936"/>
      <c r="T14" s="936"/>
      <c r="U14" s="936"/>
      <c r="V14" s="936"/>
    </row>
    <row r="15" spans="1:22" ht="15" customHeight="1" thickBot="1">
      <c r="A15" s="440" t="s">
        <v>162</v>
      </c>
      <c r="B15" s="441"/>
      <c r="C15" s="962" t="s">
        <v>175</v>
      </c>
      <c r="D15" s="963"/>
      <c r="E15" s="958"/>
      <c r="F15" s="959"/>
      <c r="G15" s="963" t="s">
        <v>163</v>
      </c>
      <c r="H15" s="963"/>
      <c r="I15" s="958"/>
      <c r="J15" s="959"/>
      <c r="K15" s="442"/>
      <c r="L15" s="443"/>
      <c r="M15" s="440" t="s">
        <v>162</v>
      </c>
      <c r="N15" s="441"/>
      <c r="O15" s="962" t="s">
        <v>175</v>
      </c>
      <c r="P15" s="963"/>
      <c r="Q15" s="958"/>
      <c r="R15" s="959"/>
      <c r="S15" s="963" t="s">
        <v>163</v>
      </c>
      <c r="T15" s="963"/>
      <c r="U15" s="958"/>
      <c r="V15" s="959"/>
    </row>
    <row r="16" spans="1:22" ht="15" customHeight="1" thickBot="1">
      <c r="A16" s="444"/>
      <c r="B16" s="445"/>
      <c r="C16" s="964" t="s">
        <v>164</v>
      </c>
      <c r="D16" s="965"/>
      <c r="E16" s="958"/>
      <c r="F16" s="959"/>
      <c r="G16" s="964" t="s">
        <v>165</v>
      </c>
      <c r="H16" s="965"/>
      <c r="I16" s="958"/>
      <c r="J16" s="959"/>
      <c r="K16" s="442"/>
      <c r="L16" s="443"/>
      <c r="M16" s="444"/>
      <c r="N16" s="445"/>
      <c r="O16" s="964" t="s">
        <v>164</v>
      </c>
      <c r="P16" s="965"/>
      <c r="Q16" s="958"/>
      <c r="R16" s="959"/>
      <c r="S16" s="964" t="s">
        <v>165</v>
      </c>
      <c r="T16" s="965"/>
      <c r="U16" s="958"/>
      <c r="V16" s="959"/>
    </row>
    <row r="17" spans="2:22" ht="15" customHeight="1" thickBot="1">
      <c r="B17" s="446"/>
      <c r="C17" s="968" t="s">
        <v>188</v>
      </c>
      <c r="D17" s="960"/>
      <c r="E17" s="958"/>
      <c r="F17" s="959"/>
      <c r="G17" s="966" t="s">
        <v>167</v>
      </c>
      <c r="H17" s="967"/>
      <c r="I17" s="958"/>
      <c r="J17" s="959"/>
      <c r="K17" s="442"/>
      <c r="L17" s="443"/>
      <c r="N17" s="446"/>
      <c r="O17" s="960" t="s">
        <v>166</v>
      </c>
      <c r="P17" s="961"/>
      <c r="Q17" s="958"/>
      <c r="R17" s="959"/>
      <c r="S17" s="966" t="s">
        <v>167</v>
      </c>
      <c r="T17" s="967"/>
      <c r="U17" s="958"/>
      <c r="V17" s="959"/>
    </row>
    <row r="18" spans="1:22" ht="15" customHeight="1">
      <c r="A18" s="940" t="s">
        <v>168</v>
      </c>
      <c r="B18" s="940"/>
      <c r="C18" s="941" t="s">
        <v>169</v>
      </c>
      <c r="D18" s="942"/>
      <c r="E18" s="942"/>
      <c r="F18" s="942"/>
      <c r="G18" s="942"/>
      <c r="H18" s="955" t="s">
        <v>170</v>
      </c>
      <c r="I18" s="955"/>
      <c r="J18" s="955"/>
      <c r="K18" s="442"/>
      <c r="L18" s="443"/>
      <c r="M18" s="940" t="s">
        <v>168</v>
      </c>
      <c r="N18" s="940"/>
      <c r="O18" s="941" t="s">
        <v>169</v>
      </c>
      <c r="P18" s="942"/>
      <c r="Q18" s="942"/>
      <c r="R18" s="942"/>
      <c r="S18" s="942"/>
      <c r="T18" s="955" t="s">
        <v>170</v>
      </c>
      <c r="U18" s="955"/>
      <c r="V18" s="955"/>
    </row>
    <row r="19" spans="1:22" ht="15" customHeight="1">
      <c r="A19" s="447" t="s">
        <v>171</v>
      </c>
      <c r="B19" s="448" t="s">
        <v>174</v>
      </c>
      <c r="C19" s="449">
        <v>1</v>
      </c>
      <c r="D19" s="447">
        <v>2</v>
      </c>
      <c r="E19" s="447">
        <v>3</v>
      </c>
      <c r="F19" s="447">
        <v>4</v>
      </c>
      <c r="G19" s="535">
        <v>5</v>
      </c>
      <c r="H19" s="955"/>
      <c r="I19" s="955"/>
      <c r="J19" s="955"/>
      <c r="K19" s="442"/>
      <c r="L19" s="443"/>
      <c r="M19" s="447" t="s">
        <v>171</v>
      </c>
      <c r="N19" s="448" t="s">
        <v>174</v>
      </c>
      <c r="O19" s="449">
        <v>1</v>
      </c>
      <c r="P19" s="447">
        <v>2</v>
      </c>
      <c r="Q19" s="447">
        <v>3</v>
      </c>
      <c r="R19" s="447">
        <v>4</v>
      </c>
      <c r="S19" s="535">
        <v>5</v>
      </c>
      <c r="T19" s="955"/>
      <c r="U19" s="955"/>
      <c r="V19" s="955"/>
    </row>
    <row r="20" spans="1:22" ht="19.5" customHeight="1">
      <c r="A20" s="450"/>
      <c r="B20" s="450"/>
      <c r="C20" s="451"/>
      <c r="D20" s="452"/>
      <c r="E20" s="453"/>
      <c r="F20" s="453"/>
      <c r="G20" s="536"/>
      <c r="H20" s="955"/>
      <c r="I20" s="955"/>
      <c r="J20" s="955"/>
      <c r="K20" s="442"/>
      <c r="L20" s="443"/>
      <c r="M20" s="450"/>
      <c r="N20" s="450"/>
      <c r="O20" s="451"/>
      <c r="P20" s="452"/>
      <c r="Q20" s="453"/>
      <c r="R20" s="453"/>
      <c r="S20" s="536"/>
      <c r="T20" s="955"/>
      <c r="U20" s="955"/>
      <c r="V20" s="955"/>
    </row>
    <row r="21" spans="1:22" ht="19.5" customHeight="1">
      <c r="A21" s="450"/>
      <c r="B21" s="450"/>
      <c r="C21" s="451"/>
      <c r="D21" s="452"/>
      <c r="E21" s="453"/>
      <c r="F21" s="453"/>
      <c r="G21" s="536"/>
      <c r="H21" s="955"/>
      <c r="I21" s="955"/>
      <c r="J21" s="955"/>
      <c r="K21" s="442"/>
      <c r="L21" s="443"/>
      <c r="M21" s="450"/>
      <c r="N21" s="450"/>
      <c r="O21" s="451"/>
      <c r="P21" s="452"/>
      <c r="Q21" s="453"/>
      <c r="R21" s="453"/>
      <c r="S21" s="536"/>
      <c r="T21" s="955"/>
      <c r="U21" s="955"/>
      <c r="V21" s="955"/>
    </row>
    <row r="22" spans="2:21" ht="12" customHeight="1" thickBot="1">
      <c r="B22" s="454"/>
      <c r="C22" s="455"/>
      <c r="D22" s="456"/>
      <c r="E22" s="456"/>
      <c r="F22" s="456"/>
      <c r="G22" s="456"/>
      <c r="H22" s="456"/>
      <c r="I22" s="456"/>
      <c r="K22" s="442"/>
      <c r="L22" s="443"/>
      <c r="N22" s="454"/>
      <c r="O22" s="455"/>
      <c r="P22" s="456"/>
      <c r="Q22" s="456"/>
      <c r="R22" s="456"/>
      <c r="S22" s="456"/>
      <c r="T22" s="456"/>
      <c r="U22" s="456"/>
    </row>
    <row r="23" spans="1:22" ht="15" customHeight="1" thickBot="1">
      <c r="A23" s="443"/>
      <c r="B23" s="457"/>
      <c r="C23" s="458"/>
      <c r="F23" s="459" t="s">
        <v>172</v>
      </c>
      <c r="G23" s="949"/>
      <c r="H23" s="950"/>
      <c r="I23" s="950"/>
      <c r="J23" s="951"/>
      <c r="K23" s="442"/>
      <c r="L23" s="443"/>
      <c r="M23" s="443"/>
      <c r="N23" s="457"/>
      <c r="O23" s="458"/>
      <c r="R23" s="459" t="s">
        <v>172</v>
      </c>
      <c r="S23" s="949"/>
      <c r="T23" s="950"/>
      <c r="U23" s="950"/>
      <c r="V23" s="951"/>
    </row>
    <row r="24" spans="1:22" ht="12" customHeight="1" thickBot="1">
      <c r="A24" s="443"/>
      <c r="B24" s="454"/>
      <c r="D24" s="458"/>
      <c r="E24" s="458"/>
      <c r="G24" s="458"/>
      <c r="H24" s="458"/>
      <c r="I24" s="458"/>
      <c r="J24" s="458"/>
      <c r="K24" s="442"/>
      <c r="L24" s="443"/>
      <c r="M24" s="443"/>
      <c r="N24" s="454"/>
      <c r="P24" s="458"/>
      <c r="Q24" s="458"/>
      <c r="S24" s="458"/>
      <c r="T24" s="458"/>
      <c r="U24" s="458"/>
      <c r="V24" s="458"/>
    </row>
    <row r="25" spans="2:22" ht="15" customHeight="1" thickBot="1">
      <c r="B25" s="457"/>
      <c r="C25" s="443"/>
      <c r="E25" s="458"/>
      <c r="F25" s="459" t="s">
        <v>173</v>
      </c>
      <c r="G25" s="952"/>
      <c r="H25" s="953"/>
      <c r="I25" s="953"/>
      <c r="J25" s="954"/>
      <c r="K25" s="442"/>
      <c r="L25" s="443"/>
      <c r="N25" s="457"/>
      <c r="O25" s="443"/>
      <c r="Q25" s="458"/>
      <c r="R25" s="459" t="s">
        <v>173</v>
      </c>
      <c r="S25" s="952"/>
      <c r="T25" s="953"/>
      <c r="U25" s="953"/>
      <c r="V25" s="954"/>
    </row>
    <row r="26" spans="1:22" ht="12" customHeight="1">
      <c r="A26" s="460"/>
      <c r="B26" s="460"/>
      <c r="C26" s="460"/>
      <c r="D26" s="460"/>
      <c r="E26" s="460"/>
      <c r="F26" s="460"/>
      <c r="G26" s="460"/>
      <c r="H26" s="460"/>
      <c r="I26" s="460"/>
      <c r="J26" s="460"/>
      <c r="K26" s="461"/>
      <c r="L26" s="460"/>
      <c r="M26" s="460"/>
      <c r="N26" s="460"/>
      <c r="O26" s="460"/>
      <c r="P26" s="460"/>
      <c r="Q26" s="460"/>
      <c r="R26" s="460"/>
      <c r="S26" s="460"/>
      <c r="T26" s="460"/>
      <c r="U26" s="460"/>
      <c r="V26" s="460"/>
    </row>
    <row r="27" spans="1:22" ht="24" customHeight="1" thickBot="1">
      <c r="A27" s="936" t="s">
        <v>147</v>
      </c>
      <c r="B27" s="936"/>
      <c r="C27" s="936"/>
      <c r="D27" s="936"/>
      <c r="E27" s="936"/>
      <c r="F27" s="936"/>
      <c r="G27" s="936"/>
      <c r="H27" s="936"/>
      <c r="I27" s="936"/>
      <c r="J27" s="936"/>
      <c r="K27" s="936"/>
      <c r="L27" s="438"/>
      <c r="M27" s="936" t="s">
        <v>147</v>
      </c>
      <c r="N27" s="936"/>
      <c r="O27" s="936"/>
      <c r="P27" s="936"/>
      <c r="Q27" s="936"/>
      <c r="R27" s="936"/>
      <c r="S27" s="936"/>
      <c r="T27" s="936"/>
      <c r="U27" s="936"/>
      <c r="V27" s="936"/>
    </row>
    <row r="28" spans="1:22" ht="15" customHeight="1" thickBot="1">
      <c r="A28" s="440" t="s">
        <v>162</v>
      </c>
      <c r="B28" s="441"/>
      <c r="C28" s="962" t="s">
        <v>175</v>
      </c>
      <c r="D28" s="963"/>
      <c r="E28" s="958"/>
      <c r="F28" s="959"/>
      <c r="G28" s="963" t="s">
        <v>163</v>
      </c>
      <c r="H28" s="963"/>
      <c r="I28" s="958"/>
      <c r="J28" s="959"/>
      <c r="K28" s="442"/>
      <c r="L28" s="443"/>
      <c r="M28" s="440" t="s">
        <v>162</v>
      </c>
      <c r="N28" s="441"/>
      <c r="O28" s="962" t="s">
        <v>175</v>
      </c>
      <c r="P28" s="963"/>
      <c r="Q28" s="958"/>
      <c r="R28" s="959"/>
      <c r="S28" s="963" t="s">
        <v>163</v>
      </c>
      <c r="T28" s="963"/>
      <c r="U28" s="958"/>
      <c r="V28" s="959"/>
    </row>
    <row r="29" spans="1:22" ht="15" customHeight="1" thickBot="1">
      <c r="A29" s="444"/>
      <c r="B29" s="445"/>
      <c r="C29" s="964" t="s">
        <v>164</v>
      </c>
      <c r="D29" s="965"/>
      <c r="E29" s="958"/>
      <c r="F29" s="959"/>
      <c r="G29" s="964" t="s">
        <v>165</v>
      </c>
      <c r="H29" s="965"/>
      <c r="I29" s="958"/>
      <c r="J29" s="959"/>
      <c r="K29" s="442"/>
      <c r="L29" s="443"/>
      <c r="M29" s="444"/>
      <c r="N29" s="445"/>
      <c r="O29" s="964" t="s">
        <v>164</v>
      </c>
      <c r="P29" s="965"/>
      <c r="Q29" s="958"/>
      <c r="R29" s="959"/>
      <c r="S29" s="964" t="s">
        <v>165</v>
      </c>
      <c r="T29" s="965"/>
      <c r="U29" s="958"/>
      <c r="V29" s="959"/>
    </row>
    <row r="30" spans="2:22" ht="15" customHeight="1" thickBot="1">
      <c r="B30" s="446"/>
      <c r="C30" s="968" t="s">
        <v>188</v>
      </c>
      <c r="D30" s="960"/>
      <c r="E30" s="958"/>
      <c r="F30" s="959"/>
      <c r="G30" s="966" t="s">
        <v>167</v>
      </c>
      <c r="H30" s="967"/>
      <c r="I30" s="958"/>
      <c r="J30" s="959"/>
      <c r="K30" s="442"/>
      <c r="L30" s="443"/>
      <c r="N30" s="446"/>
      <c r="O30" s="960" t="s">
        <v>166</v>
      </c>
      <c r="P30" s="961"/>
      <c r="Q30" s="958"/>
      <c r="R30" s="959"/>
      <c r="S30" s="966" t="s">
        <v>167</v>
      </c>
      <c r="T30" s="967"/>
      <c r="U30" s="958"/>
      <c r="V30" s="959"/>
    </row>
    <row r="31" spans="1:22" ht="15" customHeight="1">
      <c r="A31" s="940" t="s">
        <v>168</v>
      </c>
      <c r="B31" s="940"/>
      <c r="C31" s="941" t="s">
        <v>169</v>
      </c>
      <c r="D31" s="942"/>
      <c r="E31" s="942"/>
      <c r="F31" s="942"/>
      <c r="G31" s="942"/>
      <c r="H31" s="955" t="s">
        <v>170</v>
      </c>
      <c r="I31" s="955"/>
      <c r="J31" s="955"/>
      <c r="K31" s="442"/>
      <c r="L31" s="443"/>
      <c r="M31" s="940" t="s">
        <v>168</v>
      </c>
      <c r="N31" s="940"/>
      <c r="O31" s="941" t="s">
        <v>169</v>
      </c>
      <c r="P31" s="942"/>
      <c r="Q31" s="942"/>
      <c r="R31" s="942"/>
      <c r="S31" s="942"/>
      <c r="T31" s="955" t="s">
        <v>170</v>
      </c>
      <c r="U31" s="955"/>
      <c r="V31" s="955"/>
    </row>
    <row r="32" spans="1:22" ht="15" customHeight="1">
      <c r="A32" s="447" t="s">
        <v>171</v>
      </c>
      <c r="B32" s="448" t="s">
        <v>174</v>
      </c>
      <c r="C32" s="449">
        <v>1</v>
      </c>
      <c r="D32" s="447">
        <v>2</v>
      </c>
      <c r="E32" s="447">
        <v>3</v>
      </c>
      <c r="F32" s="447">
        <v>4</v>
      </c>
      <c r="G32" s="535">
        <v>5</v>
      </c>
      <c r="H32" s="955"/>
      <c r="I32" s="955"/>
      <c r="J32" s="955"/>
      <c r="K32" s="442"/>
      <c r="L32" s="443"/>
      <c r="M32" s="447" t="s">
        <v>171</v>
      </c>
      <c r="N32" s="448" t="s">
        <v>174</v>
      </c>
      <c r="O32" s="449">
        <v>1</v>
      </c>
      <c r="P32" s="447">
        <v>2</v>
      </c>
      <c r="Q32" s="447">
        <v>3</v>
      </c>
      <c r="R32" s="447">
        <v>4</v>
      </c>
      <c r="S32" s="535">
        <v>5</v>
      </c>
      <c r="T32" s="955"/>
      <c r="U32" s="955"/>
      <c r="V32" s="955"/>
    </row>
    <row r="33" spans="1:22" ht="19.5" customHeight="1">
      <c r="A33" s="450"/>
      <c r="B33" s="450"/>
      <c r="C33" s="451"/>
      <c r="D33" s="452"/>
      <c r="E33" s="453"/>
      <c r="F33" s="453"/>
      <c r="G33" s="536"/>
      <c r="H33" s="955"/>
      <c r="I33" s="955"/>
      <c r="J33" s="955"/>
      <c r="K33" s="442"/>
      <c r="L33" s="443"/>
      <c r="M33" s="450"/>
      <c r="N33" s="450"/>
      <c r="O33" s="451"/>
      <c r="P33" s="452"/>
      <c r="Q33" s="453"/>
      <c r="R33" s="453"/>
      <c r="S33" s="536"/>
      <c r="T33" s="955"/>
      <c r="U33" s="955"/>
      <c r="V33" s="955"/>
    </row>
    <row r="34" spans="1:22" ht="19.5" customHeight="1">
      <c r="A34" s="450"/>
      <c r="B34" s="450"/>
      <c r="C34" s="451"/>
      <c r="D34" s="452"/>
      <c r="E34" s="453"/>
      <c r="F34" s="453"/>
      <c r="G34" s="536"/>
      <c r="H34" s="955"/>
      <c r="I34" s="955"/>
      <c r="J34" s="955"/>
      <c r="K34" s="442"/>
      <c r="L34" s="443"/>
      <c r="M34" s="450"/>
      <c r="N34" s="450"/>
      <c r="O34" s="451"/>
      <c r="P34" s="452"/>
      <c r="Q34" s="453"/>
      <c r="R34" s="453"/>
      <c r="S34" s="536"/>
      <c r="T34" s="955"/>
      <c r="U34" s="955"/>
      <c r="V34" s="955"/>
    </row>
    <row r="35" spans="2:21" ht="12" customHeight="1" thickBot="1">
      <c r="B35" s="454"/>
      <c r="C35" s="455"/>
      <c r="D35" s="456"/>
      <c r="E35" s="456"/>
      <c r="F35" s="456"/>
      <c r="G35" s="456"/>
      <c r="H35" s="456"/>
      <c r="I35" s="456"/>
      <c r="K35" s="442"/>
      <c r="L35" s="443"/>
      <c r="N35" s="454"/>
      <c r="O35" s="455"/>
      <c r="P35" s="456"/>
      <c r="Q35" s="456"/>
      <c r="R35" s="456"/>
      <c r="S35" s="456"/>
      <c r="T35" s="456"/>
      <c r="U35" s="456"/>
    </row>
    <row r="36" spans="1:22" ht="15" customHeight="1" thickBot="1">
      <c r="A36" s="443"/>
      <c r="B36" s="457"/>
      <c r="C36" s="458"/>
      <c r="F36" s="459" t="s">
        <v>172</v>
      </c>
      <c r="G36" s="949"/>
      <c r="H36" s="950"/>
      <c r="I36" s="950"/>
      <c r="J36" s="951"/>
      <c r="K36" s="442"/>
      <c r="L36" s="443"/>
      <c r="M36" s="443"/>
      <c r="N36" s="457"/>
      <c r="O36" s="458"/>
      <c r="R36" s="459" t="s">
        <v>172</v>
      </c>
      <c r="S36" s="949"/>
      <c r="T36" s="950"/>
      <c r="U36" s="950"/>
      <c r="V36" s="951"/>
    </row>
    <row r="37" spans="1:22" ht="12" customHeight="1" thickBot="1">
      <c r="A37" s="443"/>
      <c r="B37" s="454"/>
      <c r="D37" s="458"/>
      <c r="E37" s="458"/>
      <c r="G37" s="458"/>
      <c r="H37" s="458"/>
      <c r="I37" s="458"/>
      <c r="J37" s="458"/>
      <c r="K37" s="442"/>
      <c r="L37" s="443"/>
      <c r="M37" s="443"/>
      <c r="N37" s="454"/>
      <c r="P37" s="458"/>
      <c r="Q37" s="458"/>
      <c r="S37" s="458"/>
      <c r="T37" s="458"/>
      <c r="U37" s="458"/>
      <c r="V37" s="458"/>
    </row>
    <row r="38" spans="2:22" ht="15" customHeight="1" thickBot="1">
      <c r="B38" s="457"/>
      <c r="C38" s="443"/>
      <c r="E38" s="458"/>
      <c r="F38" s="459" t="s">
        <v>173</v>
      </c>
      <c r="G38" s="952"/>
      <c r="H38" s="953"/>
      <c r="I38" s="953"/>
      <c r="J38" s="954"/>
      <c r="K38" s="442"/>
      <c r="L38" s="443"/>
      <c r="N38" s="457"/>
      <c r="O38" s="443"/>
      <c r="Q38" s="458"/>
      <c r="R38" s="459" t="s">
        <v>173</v>
      </c>
      <c r="S38" s="952"/>
      <c r="T38" s="953"/>
      <c r="U38" s="953"/>
      <c r="V38" s="954"/>
    </row>
    <row r="39" spans="1:22" ht="12" customHeight="1">
      <c r="A39" s="460"/>
      <c r="B39" s="460"/>
      <c r="C39" s="460"/>
      <c r="D39" s="460"/>
      <c r="E39" s="460"/>
      <c r="F39" s="460"/>
      <c r="G39" s="460"/>
      <c r="H39" s="460"/>
      <c r="I39" s="460"/>
      <c r="J39" s="460"/>
      <c r="K39" s="461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</row>
  </sheetData>
  <sheetProtection/>
  <mergeCells count="120">
    <mergeCell ref="G38:J38"/>
    <mergeCell ref="S38:V38"/>
    <mergeCell ref="H33:J33"/>
    <mergeCell ref="T33:V33"/>
    <mergeCell ref="H34:J34"/>
    <mergeCell ref="T34:V34"/>
    <mergeCell ref="G36:J36"/>
    <mergeCell ref="S36:V36"/>
    <mergeCell ref="O31:S31"/>
    <mergeCell ref="T31:V32"/>
    <mergeCell ref="C30:D30"/>
    <mergeCell ref="E30:F30"/>
    <mergeCell ref="A31:B31"/>
    <mergeCell ref="C31:G31"/>
    <mergeCell ref="H31:J32"/>
    <mergeCell ref="M31:N31"/>
    <mergeCell ref="G30:H30"/>
    <mergeCell ref="I30:J30"/>
    <mergeCell ref="S29:T29"/>
    <mergeCell ref="U29:V29"/>
    <mergeCell ref="S30:T30"/>
    <mergeCell ref="U30:V30"/>
    <mergeCell ref="O29:P29"/>
    <mergeCell ref="Q29:R29"/>
    <mergeCell ref="O30:P30"/>
    <mergeCell ref="Q30:R30"/>
    <mergeCell ref="C29:D29"/>
    <mergeCell ref="E29:F29"/>
    <mergeCell ref="G29:H29"/>
    <mergeCell ref="I29:J29"/>
    <mergeCell ref="A27:K27"/>
    <mergeCell ref="M27:V27"/>
    <mergeCell ref="C28:D28"/>
    <mergeCell ref="E28:F28"/>
    <mergeCell ref="G28:H28"/>
    <mergeCell ref="I28:J28"/>
    <mergeCell ref="O28:P28"/>
    <mergeCell ref="Q28:R28"/>
    <mergeCell ref="S28:T28"/>
    <mergeCell ref="U28:V28"/>
    <mergeCell ref="G23:J23"/>
    <mergeCell ref="S23:V23"/>
    <mergeCell ref="G25:J25"/>
    <mergeCell ref="S25:V25"/>
    <mergeCell ref="G17:H17"/>
    <mergeCell ref="I17:J17"/>
    <mergeCell ref="O17:P17"/>
    <mergeCell ref="Q17:R17"/>
    <mergeCell ref="H20:J20"/>
    <mergeCell ref="T20:V20"/>
    <mergeCell ref="H21:J21"/>
    <mergeCell ref="T21:V21"/>
    <mergeCell ref="S17:T17"/>
    <mergeCell ref="U17:V17"/>
    <mergeCell ref="A18:B18"/>
    <mergeCell ref="C18:G18"/>
    <mergeCell ref="H18:J19"/>
    <mergeCell ref="M18:N18"/>
    <mergeCell ref="O18:S18"/>
    <mergeCell ref="T18:V19"/>
    <mergeCell ref="C17:D17"/>
    <mergeCell ref="E17:F17"/>
    <mergeCell ref="O16:P16"/>
    <mergeCell ref="Q16:R16"/>
    <mergeCell ref="S15:T15"/>
    <mergeCell ref="U15:V15"/>
    <mergeCell ref="S16:T16"/>
    <mergeCell ref="U16:V16"/>
    <mergeCell ref="C16:D16"/>
    <mergeCell ref="E16:F16"/>
    <mergeCell ref="G16:H16"/>
    <mergeCell ref="I16:J16"/>
    <mergeCell ref="A14:K14"/>
    <mergeCell ref="M14:V14"/>
    <mergeCell ref="C15:D15"/>
    <mergeCell ref="E15:F15"/>
    <mergeCell ref="G15:H15"/>
    <mergeCell ref="I15:J15"/>
    <mergeCell ref="O15:P15"/>
    <mergeCell ref="Q15:R15"/>
    <mergeCell ref="G10:J10"/>
    <mergeCell ref="S10:V10"/>
    <mergeCell ref="G12:J12"/>
    <mergeCell ref="S12:V12"/>
    <mergeCell ref="E4:F4"/>
    <mergeCell ref="H7:J7"/>
    <mergeCell ref="T7:V7"/>
    <mergeCell ref="H8:J8"/>
    <mergeCell ref="T8:V8"/>
    <mergeCell ref="G4:H4"/>
    <mergeCell ref="U3:V3"/>
    <mergeCell ref="S4:T4"/>
    <mergeCell ref="U4:V4"/>
    <mergeCell ref="A5:B5"/>
    <mergeCell ref="C5:G5"/>
    <mergeCell ref="H5:J6"/>
    <mergeCell ref="M5:N5"/>
    <mergeCell ref="O5:S5"/>
    <mergeCell ref="T5:V6"/>
    <mergeCell ref="C4:D4"/>
    <mergeCell ref="Q3:R3"/>
    <mergeCell ref="S3:T3"/>
    <mergeCell ref="U2:V2"/>
    <mergeCell ref="C3:D3"/>
    <mergeCell ref="E3:F3"/>
    <mergeCell ref="G3:H3"/>
    <mergeCell ref="I3:J3"/>
    <mergeCell ref="O3:P3"/>
    <mergeCell ref="I2:J2"/>
    <mergeCell ref="O2:P2"/>
    <mergeCell ref="I4:J4"/>
    <mergeCell ref="O4:P4"/>
    <mergeCell ref="Q4:R4"/>
    <mergeCell ref="A1:K1"/>
    <mergeCell ref="M1:V1"/>
    <mergeCell ref="C2:D2"/>
    <mergeCell ref="E2:F2"/>
    <mergeCell ref="G2:H2"/>
    <mergeCell ref="Q2:R2"/>
    <mergeCell ref="S2:T2"/>
  </mergeCells>
  <printOptions/>
  <pageMargins left="0" right="0" top="0" bottom="0" header="0.5118110236220472" footer="0.5118110236220472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Z95"/>
  <sheetViews>
    <sheetView view="pageBreakPreview" zoomScaleSheetLayoutView="100" zoomScalePageLayoutView="0" workbookViewId="0" topLeftCell="B1">
      <selection activeCell="B75" sqref="B75"/>
    </sheetView>
  </sheetViews>
  <sheetFormatPr defaultColWidth="9.33203125" defaultRowHeight="12.75" outlineLevelCol="1"/>
  <cols>
    <col min="1" max="1" width="5.83203125" style="1" hidden="1" customWidth="1" outlineLevel="1"/>
    <col min="2" max="2" width="5.66015625" style="0" customWidth="1" collapsed="1"/>
    <col min="3" max="3" width="32.66015625" style="0" customWidth="1"/>
    <col min="4" max="4" width="36.83203125" style="0" hidden="1" customWidth="1" outlineLevel="1"/>
    <col min="5" max="5" width="14.33203125" style="693" customWidth="1" collapsed="1"/>
    <col min="6" max="6" width="11.5" style="224" customWidth="1"/>
    <col min="7" max="7" width="39.66015625" style="0" customWidth="1"/>
    <col min="8" max="8" width="21.16015625" style="552" hidden="1" customWidth="1" outlineLevel="1"/>
    <col min="9" max="9" width="20.16015625" style="538" hidden="1" customWidth="1" outlineLevel="1"/>
    <col min="10" max="10" width="13" style="538" hidden="1" customWidth="1" outlineLevel="1"/>
    <col min="11" max="11" width="16.16015625" style="538" hidden="1" customWidth="1" outlineLevel="1"/>
    <col min="12" max="12" width="29.83203125" style="538" hidden="1" customWidth="1" outlineLevel="1"/>
    <col min="13" max="13" width="14" style="538" hidden="1" customWidth="1" outlineLevel="1"/>
    <col min="14" max="14" width="14.33203125" style="538" hidden="1" customWidth="1" outlineLevel="1"/>
    <col min="15" max="15" width="15.33203125" style="538" hidden="1" customWidth="1" outlineLevel="1"/>
    <col min="16" max="16" width="14" style="538" hidden="1" customWidth="1" outlineLevel="1"/>
    <col min="17" max="17" width="14.16015625" style="538" hidden="1" customWidth="1" outlineLevel="1"/>
    <col min="18" max="18" width="9.33203125" style="0" customWidth="1" collapsed="1"/>
    <col min="20" max="20" width="29.5" style="0" hidden="1" customWidth="1" outlineLevel="1"/>
    <col min="21" max="21" width="12.83203125" style="0" bestFit="1" customWidth="1" collapsed="1"/>
    <col min="23" max="23" width="9.33203125" style="0" hidden="1" customWidth="1" outlineLevel="1"/>
    <col min="24" max="24" width="22.83203125" style="0" hidden="1" customWidth="1" outlineLevel="1"/>
    <col min="25" max="25" width="4" style="0" hidden="1" customWidth="1" outlineLevel="1"/>
    <col min="26" max="26" width="11.5" style="0" hidden="1" customWidth="1" outlineLevel="1"/>
    <col min="27" max="27" width="9.33203125" style="0" customWidth="1" collapsed="1"/>
  </cols>
  <sheetData>
    <row r="1" spans="1:8" ht="15.75" customHeight="1">
      <c r="A1" s="806" t="s">
        <v>147</v>
      </c>
      <c r="B1" s="806"/>
      <c r="C1" s="806"/>
      <c r="D1" s="806"/>
      <c r="E1" s="806"/>
      <c r="F1" s="806"/>
      <c r="G1" s="806"/>
      <c r="H1" s="806"/>
    </row>
    <row r="2" spans="1:8" ht="15.75" customHeight="1" thickBot="1">
      <c r="A2" s="807" t="s">
        <v>802</v>
      </c>
      <c r="B2" s="807"/>
      <c r="C2" s="807"/>
      <c r="D2" s="807"/>
      <c r="E2" s="807"/>
      <c r="F2" s="807"/>
      <c r="G2" s="807"/>
      <c r="H2" s="807"/>
    </row>
    <row r="3" spans="1:8" ht="19.5" customHeight="1">
      <c r="A3" s="808"/>
      <c r="B3" s="808"/>
      <c r="C3" s="808"/>
      <c r="D3" s="808"/>
      <c r="E3" s="808"/>
      <c r="F3" s="808"/>
      <c r="G3" s="808"/>
      <c r="H3" s="808"/>
    </row>
    <row r="4" spans="2:26" ht="18.75" customHeight="1">
      <c r="B4" s="809" t="s">
        <v>412</v>
      </c>
      <c r="C4" s="809"/>
      <c r="D4" s="809"/>
      <c r="E4" s="809"/>
      <c r="F4" s="809"/>
      <c r="G4" s="809"/>
      <c r="H4" s="809"/>
      <c r="T4" s="270" t="s">
        <v>193</v>
      </c>
      <c r="U4" s="586" t="s">
        <v>191</v>
      </c>
      <c r="V4" s="586" t="s">
        <v>192</v>
      </c>
      <c r="W4" s="270" t="s">
        <v>194</v>
      </c>
      <c r="X4" t="s">
        <v>413</v>
      </c>
      <c r="Y4" s="539" t="s">
        <v>6</v>
      </c>
      <c r="Z4" t="s">
        <v>414</v>
      </c>
    </row>
    <row r="5" spans="1:8" ht="15.75" customHeight="1">
      <c r="A5" s="810" t="s">
        <v>125</v>
      </c>
      <c r="B5" s="811"/>
      <c r="C5" s="811"/>
      <c r="D5" s="811"/>
      <c r="E5" s="811"/>
      <c r="F5" s="811"/>
      <c r="G5" s="811"/>
      <c r="H5" s="811"/>
    </row>
    <row r="6" ht="13.5" customHeight="1" thickBot="1"/>
    <row r="7" spans="2:8" ht="33" customHeight="1" thickBot="1" thickTop="1">
      <c r="B7" s="781" t="s">
        <v>2</v>
      </c>
      <c r="C7" s="782" t="s">
        <v>3</v>
      </c>
      <c r="D7" s="783" t="s">
        <v>150</v>
      </c>
      <c r="E7" s="784" t="s">
        <v>148</v>
      </c>
      <c r="F7" s="785" t="s">
        <v>149</v>
      </c>
      <c r="G7" s="786" t="s">
        <v>14</v>
      </c>
      <c r="H7" s="779" t="s">
        <v>63</v>
      </c>
    </row>
    <row r="8" spans="1:17" ht="15" customHeight="1" thickTop="1">
      <c r="A8" s="4">
        <v>2</v>
      </c>
      <c r="B8" s="787" t="s">
        <v>7</v>
      </c>
      <c r="C8" s="767" t="s">
        <v>771</v>
      </c>
      <c r="D8" s="562"/>
      <c r="E8" s="685">
        <v>26740</v>
      </c>
      <c r="F8" s="264">
        <f>2017-1973</f>
        <v>44</v>
      </c>
      <c r="G8" s="788" t="s">
        <v>772</v>
      </c>
      <c r="H8" s="780" t="s">
        <v>346</v>
      </c>
      <c r="I8" s="539" t="s">
        <v>416</v>
      </c>
      <c r="J8" s="539" t="s">
        <v>197</v>
      </c>
      <c r="K8" s="539" t="s">
        <v>417</v>
      </c>
      <c r="L8" s="538" t="s">
        <v>249</v>
      </c>
      <c r="M8" s="538" t="s">
        <v>418</v>
      </c>
      <c r="N8" s="538" t="s">
        <v>419</v>
      </c>
      <c r="O8" s="538" t="s">
        <v>420</v>
      </c>
      <c r="P8" s="538" t="s">
        <v>416</v>
      </c>
      <c r="Q8" s="538" t="s">
        <v>415</v>
      </c>
    </row>
    <row r="9" spans="1:11" ht="15" customHeight="1">
      <c r="A9" s="4">
        <v>3</v>
      </c>
      <c r="B9" s="787" t="s">
        <v>15</v>
      </c>
      <c r="C9" s="767" t="s">
        <v>739</v>
      </c>
      <c r="D9" s="562"/>
      <c r="E9" s="685">
        <v>26896</v>
      </c>
      <c r="F9" s="264">
        <v>44</v>
      </c>
      <c r="G9" s="788" t="s">
        <v>740</v>
      </c>
      <c r="H9" s="780"/>
      <c r="I9" s="539"/>
      <c r="J9" s="539"/>
      <c r="K9" s="539"/>
    </row>
    <row r="10" spans="1:11" ht="15" customHeight="1">
      <c r="A10" s="4">
        <v>1</v>
      </c>
      <c r="B10" s="787" t="s">
        <v>10</v>
      </c>
      <c r="C10" s="767" t="s">
        <v>473</v>
      </c>
      <c r="D10" s="562" t="s">
        <v>307</v>
      </c>
      <c r="E10" s="685">
        <v>24924</v>
      </c>
      <c r="F10" s="264">
        <f>2017-1968</f>
        <v>49</v>
      </c>
      <c r="G10" s="788" t="s">
        <v>345</v>
      </c>
      <c r="H10" s="780"/>
      <c r="I10" s="539"/>
      <c r="J10" s="539"/>
      <c r="K10" s="539"/>
    </row>
    <row r="11" spans="1:17" ht="15" customHeight="1">
      <c r="A11" s="4">
        <v>4</v>
      </c>
      <c r="B11" s="787" t="s">
        <v>12</v>
      </c>
      <c r="C11" s="767" t="s">
        <v>746</v>
      </c>
      <c r="D11" s="562" t="s">
        <v>329</v>
      </c>
      <c r="E11" s="685">
        <v>26105</v>
      </c>
      <c r="F11" s="264">
        <v>46</v>
      </c>
      <c r="G11" s="788" t="s">
        <v>747</v>
      </c>
      <c r="H11" s="780" t="s">
        <v>347</v>
      </c>
      <c r="I11" s="539" t="s">
        <v>423</v>
      </c>
      <c r="J11" s="539" t="s">
        <v>424</v>
      </c>
      <c r="K11" s="539" t="s">
        <v>425</v>
      </c>
      <c r="L11" s="538" t="s">
        <v>233</v>
      </c>
      <c r="M11" s="538" t="s">
        <v>426</v>
      </c>
      <c r="N11" s="538" t="s">
        <v>427</v>
      </c>
      <c r="O11" s="538" t="s">
        <v>428</v>
      </c>
      <c r="P11" s="538" t="s">
        <v>423</v>
      </c>
      <c r="Q11" s="538" t="s">
        <v>422</v>
      </c>
    </row>
    <row r="12" spans="1:17" ht="15" customHeight="1">
      <c r="A12" s="4">
        <v>5</v>
      </c>
      <c r="B12" s="787" t="s">
        <v>11</v>
      </c>
      <c r="C12" s="767" t="s">
        <v>439</v>
      </c>
      <c r="D12" s="562" t="s">
        <v>206</v>
      </c>
      <c r="E12" s="686" t="s">
        <v>207</v>
      </c>
      <c r="F12" s="264">
        <f>2017-1975</f>
        <v>42</v>
      </c>
      <c r="G12" s="788" t="s">
        <v>349</v>
      </c>
      <c r="H12" s="780" t="s">
        <v>348</v>
      </c>
      <c r="I12" s="539" t="s">
        <v>434</v>
      </c>
      <c r="J12" s="539" t="s">
        <v>429</v>
      </c>
      <c r="K12" s="539" t="s">
        <v>435</v>
      </c>
      <c r="L12" s="538" t="s">
        <v>376</v>
      </c>
      <c r="M12" s="538" t="s">
        <v>436</v>
      </c>
      <c r="N12" s="538" t="s">
        <v>437</v>
      </c>
      <c r="O12" s="538" t="s">
        <v>430</v>
      </c>
      <c r="P12" s="538" t="s">
        <v>434</v>
      </c>
      <c r="Q12" s="538" t="s">
        <v>433</v>
      </c>
    </row>
    <row r="13" spans="1:17" ht="15" customHeight="1">
      <c r="A13" s="4">
        <v>6</v>
      </c>
      <c r="B13" s="787" t="s">
        <v>13</v>
      </c>
      <c r="C13" s="767" t="s">
        <v>431</v>
      </c>
      <c r="D13" s="562" t="s">
        <v>223</v>
      </c>
      <c r="E13" s="686" t="s">
        <v>224</v>
      </c>
      <c r="F13" s="264">
        <f>2017-1974</f>
        <v>43</v>
      </c>
      <c r="G13" s="788" t="s">
        <v>242</v>
      </c>
      <c r="H13" s="780" t="s">
        <v>351</v>
      </c>
      <c r="I13" s="539" t="s">
        <v>441</v>
      </c>
      <c r="J13" s="539" t="s">
        <v>429</v>
      </c>
      <c r="K13" s="539" t="s">
        <v>442</v>
      </c>
      <c r="L13" s="538" t="s">
        <v>198</v>
      </c>
      <c r="M13" s="538" t="s">
        <v>443</v>
      </c>
      <c r="N13" s="538" t="s">
        <v>444</v>
      </c>
      <c r="O13" s="538" t="s">
        <v>445</v>
      </c>
      <c r="P13" s="538" t="s">
        <v>441</v>
      </c>
      <c r="Q13" s="538" t="s">
        <v>440</v>
      </c>
    </row>
    <row r="14" spans="1:11" ht="15" customHeight="1">
      <c r="A14" s="4">
        <v>7</v>
      </c>
      <c r="B14" s="787" t="s">
        <v>16</v>
      </c>
      <c r="C14" s="767" t="s">
        <v>775</v>
      </c>
      <c r="D14" s="562"/>
      <c r="E14" s="685">
        <v>28332</v>
      </c>
      <c r="F14" s="264">
        <f>2017-1977</f>
        <v>40</v>
      </c>
      <c r="G14" s="788" t="s">
        <v>776</v>
      </c>
      <c r="H14" s="780"/>
      <c r="I14" s="539"/>
      <c r="J14" s="539"/>
      <c r="K14" s="539"/>
    </row>
    <row r="15" spans="1:11" ht="15" customHeight="1">
      <c r="A15" s="4">
        <v>8</v>
      </c>
      <c r="B15" s="787" t="s">
        <v>17</v>
      </c>
      <c r="C15" s="767" t="s">
        <v>757</v>
      </c>
      <c r="D15" s="562"/>
      <c r="E15" s="685">
        <v>26799</v>
      </c>
      <c r="F15" s="264">
        <v>44</v>
      </c>
      <c r="G15" s="788" t="s">
        <v>219</v>
      </c>
      <c r="H15" s="780"/>
      <c r="I15" s="539"/>
      <c r="J15" s="539"/>
      <c r="K15" s="539"/>
    </row>
    <row r="16" spans="1:11" ht="15" customHeight="1">
      <c r="A16" s="4">
        <v>9</v>
      </c>
      <c r="B16" s="787" t="s">
        <v>18</v>
      </c>
      <c r="C16" s="767" t="s">
        <v>766</v>
      </c>
      <c r="D16" s="562"/>
      <c r="E16" s="685">
        <v>25215</v>
      </c>
      <c r="F16" s="264">
        <f>2017-1969</f>
        <v>48</v>
      </c>
      <c r="G16" s="788" t="s">
        <v>316</v>
      </c>
      <c r="H16" s="780"/>
      <c r="I16" s="539"/>
      <c r="J16" s="539"/>
      <c r="K16" s="539"/>
    </row>
    <row r="17" spans="1:11" ht="15" customHeight="1">
      <c r="A17" s="4">
        <v>10</v>
      </c>
      <c r="B17" s="787" t="s">
        <v>19</v>
      </c>
      <c r="C17" s="767" t="s">
        <v>758</v>
      </c>
      <c r="D17" s="562"/>
      <c r="E17" s="685">
        <v>24844</v>
      </c>
      <c r="F17" s="264">
        <v>49</v>
      </c>
      <c r="G17" s="788" t="s">
        <v>316</v>
      </c>
      <c r="H17" s="780"/>
      <c r="I17" s="539"/>
      <c r="J17" s="539"/>
      <c r="K17" s="539"/>
    </row>
    <row r="18" spans="1:11" ht="15" customHeight="1">
      <c r="A18" s="4">
        <v>11</v>
      </c>
      <c r="B18" s="787" t="s">
        <v>20</v>
      </c>
      <c r="C18" s="767" t="s">
        <v>736</v>
      </c>
      <c r="D18" s="562"/>
      <c r="E18" s="685">
        <v>25139</v>
      </c>
      <c r="F18" s="264">
        <v>49</v>
      </c>
      <c r="G18" s="788" t="s">
        <v>737</v>
      </c>
      <c r="H18" s="780"/>
      <c r="I18" s="539"/>
      <c r="J18" s="539"/>
      <c r="K18" s="539"/>
    </row>
    <row r="19" spans="1:17" ht="15" customHeight="1">
      <c r="A19" s="4">
        <v>12</v>
      </c>
      <c r="B19" s="787" t="s">
        <v>21</v>
      </c>
      <c r="C19" s="767" t="s">
        <v>446</v>
      </c>
      <c r="D19" s="562" t="s">
        <v>267</v>
      </c>
      <c r="E19" s="685">
        <v>26335</v>
      </c>
      <c r="F19" s="264">
        <v>45</v>
      </c>
      <c r="G19" s="788" t="s">
        <v>268</v>
      </c>
      <c r="H19" s="780" t="s">
        <v>354</v>
      </c>
      <c r="I19" s="539" t="s">
        <v>453</v>
      </c>
      <c r="J19" s="539" t="s">
        <v>4</v>
      </c>
      <c r="K19" s="539" t="s">
        <v>454</v>
      </c>
      <c r="L19" s="538" t="s">
        <v>284</v>
      </c>
      <c r="M19" s="538" t="s">
        <v>455</v>
      </c>
      <c r="N19" s="538" t="s">
        <v>456</v>
      </c>
      <c r="O19" s="538" t="s">
        <v>457</v>
      </c>
      <c r="P19" s="538" t="s">
        <v>453</v>
      </c>
      <c r="Q19" s="538" t="s">
        <v>452</v>
      </c>
    </row>
    <row r="20" spans="1:11" ht="15" customHeight="1">
      <c r="A20" s="4">
        <v>13</v>
      </c>
      <c r="B20" s="787" t="s">
        <v>22</v>
      </c>
      <c r="C20" s="767" t="s">
        <v>759</v>
      </c>
      <c r="D20" s="562"/>
      <c r="E20" s="685">
        <v>24866</v>
      </c>
      <c r="F20" s="264">
        <v>49</v>
      </c>
      <c r="G20" s="788" t="s">
        <v>275</v>
      </c>
      <c r="H20" s="780"/>
      <c r="I20" s="539"/>
      <c r="J20" s="539"/>
      <c r="K20" s="539"/>
    </row>
    <row r="21" spans="1:11" ht="15" customHeight="1">
      <c r="A21" s="4">
        <v>15</v>
      </c>
      <c r="B21" s="787" t="s">
        <v>23</v>
      </c>
      <c r="C21" s="767" t="s">
        <v>750</v>
      </c>
      <c r="D21" s="562"/>
      <c r="E21" s="685">
        <v>25064</v>
      </c>
      <c r="F21" s="264">
        <v>49</v>
      </c>
      <c r="G21" s="788" t="s">
        <v>316</v>
      </c>
      <c r="H21" s="780"/>
      <c r="I21" s="539"/>
      <c r="J21" s="539"/>
      <c r="K21" s="539"/>
    </row>
    <row r="22" spans="1:11" ht="15" customHeight="1">
      <c r="A22" s="4">
        <v>14</v>
      </c>
      <c r="B22" s="787" t="s">
        <v>24</v>
      </c>
      <c r="C22" s="767" t="s">
        <v>742</v>
      </c>
      <c r="D22" s="562"/>
      <c r="E22" s="685">
        <v>26613</v>
      </c>
      <c r="F22" s="264">
        <v>45</v>
      </c>
      <c r="G22" s="788" t="s">
        <v>316</v>
      </c>
      <c r="H22" s="780"/>
      <c r="I22" s="539"/>
      <c r="J22" s="539"/>
      <c r="K22" s="539"/>
    </row>
    <row r="23" spans="1:17" ht="15" customHeight="1">
      <c r="A23" s="4">
        <v>16</v>
      </c>
      <c r="B23" s="787" t="s">
        <v>25</v>
      </c>
      <c r="C23" s="767" t="s">
        <v>472</v>
      </c>
      <c r="D23" s="562" t="s">
        <v>241</v>
      </c>
      <c r="E23" s="687">
        <v>26900</v>
      </c>
      <c r="F23" s="264">
        <v>44</v>
      </c>
      <c r="G23" s="788" t="s">
        <v>242</v>
      </c>
      <c r="H23" s="780" t="s">
        <v>351</v>
      </c>
      <c r="I23" s="539" t="s">
        <v>459</v>
      </c>
      <c r="J23" s="539" t="s">
        <v>6</v>
      </c>
      <c r="K23" s="539" t="s">
        <v>460</v>
      </c>
      <c r="L23" s="538" t="s">
        <v>257</v>
      </c>
      <c r="M23" s="538" t="s">
        <v>461</v>
      </c>
      <c r="N23" s="538" t="s">
        <v>462</v>
      </c>
      <c r="O23" s="538" t="s">
        <v>449</v>
      </c>
      <c r="P23" s="538" t="s">
        <v>459</v>
      </c>
      <c r="Q23" s="538" t="s">
        <v>458</v>
      </c>
    </row>
    <row r="24" spans="1:11" ht="15" customHeight="1">
      <c r="A24" s="4">
        <v>17</v>
      </c>
      <c r="B24" s="787" t="s">
        <v>26</v>
      </c>
      <c r="C24" s="767" t="s">
        <v>779</v>
      </c>
      <c r="D24" s="562"/>
      <c r="E24" s="685">
        <v>26214</v>
      </c>
      <c r="F24" s="264">
        <v>46</v>
      </c>
      <c r="G24" s="788" t="s">
        <v>378</v>
      </c>
      <c r="H24" s="780"/>
      <c r="I24" s="539"/>
      <c r="J24" s="539"/>
      <c r="K24" s="539"/>
    </row>
    <row r="25" spans="1:11" ht="15" customHeight="1">
      <c r="A25" s="4">
        <v>18</v>
      </c>
      <c r="B25" s="787" t="s">
        <v>27</v>
      </c>
      <c r="C25" s="767" t="s">
        <v>773</v>
      </c>
      <c r="D25" s="562"/>
      <c r="E25" s="685">
        <v>27215</v>
      </c>
      <c r="F25" s="264">
        <f>2017-1974</f>
        <v>43</v>
      </c>
      <c r="G25" s="788" t="s">
        <v>774</v>
      </c>
      <c r="H25" s="780"/>
      <c r="I25" s="539"/>
      <c r="J25" s="539"/>
      <c r="K25" s="539"/>
    </row>
    <row r="26" spans="1:17" ht="15" customHeight="1">
      <c r="A26" s="4">
        <v>19</v>
      </c>
      <c r="B26" s="787" t="s">
        <v>28</v>
      </c>
      <c r="C26" s="767" t="s">
        <v>516</v>
      </c>
      <c r="D26" s="562" t="s">
        <v>296</v>
      </c>
      <c r="E26" s="685">
        <v>25004</v>
      </c>
      <c r="F26" s="264">
        <v>49</v>
      </c>
      <c r="G26" s="789" t="s">
        <v>202</v>
      </c>
      <c r="H26" s="780" t="s">
        <v>347</v>
      </c>
      <c r="I26" s="539" t="s">
        <v>468</v>
      </c>
      <c r="J26" s="539" t="s">
        <v>196</v>
      </c>
      <c r="K26" s="539" t="s">
        <v>469</v>
      </c>
      <c r="L26" s="538" t="s">
        <v>331</v>
      </c>
      <c r="M26" s="538" t="s">
        <v>470</v>
      </c>
      <c r="N26" s="538" t="s">
        <v>471</v>
      </c>
      <c r="O26" s="538" t="s">
        <v>421</v>
      </c>
      <c r="P26" s="538" t="s">
        <v>468</v>
      </c>
      <c r="Q26" s="538" t="s">
        <v>467</v>
      </c>
    </row>
    <row r="27" spans="1:11" ht="15" customHeight="1">
      <c r="A27" s="4">
        <v>20</v>
      </c>
      <c r="B27" s="787" t="s">
        <v>29</v>
      </c>
      <c r="C27" s="767" t="s">
        <v>760</v>
      </c>
      <c r="D27" s="562"/>
      <c r="E27" s="685">
        <v>26051</v>
      </c>
      <c r="F27" s="264">
        <v>46</v>
      </c>
      <c r="G27" s="788" t="s">
        <v>761</v>
      </c>
      <c r="H27" s="780"/>
      <c r="I27" s="539"/>
      <c r="J27" s="539"/>
      <c r="K27" s="539"/>
    </row>
    <row r="28" spans="1:11" ht="15" customHeight="1">
      <c r="A28" s="4">
        <v>21</v>
      </c>
      <c r="B28" s="787" t="s">
        <v>30</v>
      </c>
      <c r="C28" s="767" t="s">
        <v>738</v>
      </c>
      <c r="D28" s="562"/>
      <c r="E28" s="685">
        <v>26617</v>
      </c>
      <c r="F28" s="264">
        <v>45</v>
      </c>
      <c r="G28" s="788" t="s">
        <v>210</v>
      </c>
      <c r="H28" s="780"/>
      <c r="I28" s="539"/>
      <c r="J28" s="539"/>
      <c r="K28" s="539"/>
    </row>
    <row r="29" spans="1:17" ht="15" customHeight="1">
      <c r="A29" s="4">
        <v>22</v>
      </c>
      <c r="B29" s="787" t="s">
        <v>31</v>
      </c>
      <c r="C29" s="767" t="s">
        <v>522</v>
      </c>
      <c r="D29" s="562" t="s">
        <v>335</v>
      </c>
      <c r="E29" s="685">
        <v>26009</v>
      </c>
      <c r="F29" s="264">
        <v>46</v>
      </c>
      <c r="G29" s="788" t="s">
        <v>232</v>
      </c>
      <c r="H29" s="780" t="s">
        <v>359</v>
      </c>
      <c r="I29" s="539" t="s">
        <v>474</v>
      </c>
      <c r="J29" s="539" t="s">
        <v>196</v>
      </c>
      <c r="K29" s="539" t="s">
        <v>475</v>
      </c>
      <c r="L29" s="538" t="s">
        <v>476</v>
      </c>
      <c r="M29" s="538" t="s">
        <v>477</v>
      </c>
      <c r="N29" s="538" t="s">
        <v>478</v>
      </c>
      <c r="O29" s="538" t="s">
        <v>479</v>
      </c>
      <c r="P29" s="538" t="s">
        <v>474</v>
      </c>
      <c r="Q29" s="538" t="s">
        <v>473</v>
      </c>
    </row>
    <row r="30" spans="1:17" ht="15" customHeight="1">
      <c r="A30" s="4">
        <v>23</v>
      </c>
      <c r="B30" s="787" t="s">
        <v>32</v>
      </c>
      <c r="C30" s="767" t="s">
        <v>440</v>
      </c>
      <c r="D30" s="562" t="s">
        <v>198</v>
      </c>
      <c r="E30" s="686" t="s">
        <v>199</v>
      </c>
      <c r="F30" s="264">
        <f>2017-1976</f>
        <v>41</v>
      </c>
      <c r="G30" s="788" t="s">
        <v>200</v>
      </c>
      <c r="H30" s="780" t="s">
        <v>356</v>
      </c>
      <c r="I30" s="539" t="s">
        <v>481</v>
      </c>
      <c r="J30" s="539" t="s">
        <v>196</v>
      </c>
      <c r="K30" s="539" t="s">
        <v>482</v>
      </c>
      <c r="L30" s="538" t="s">
        <v>294</v>
      </c>
      <c r="M30" s="538" t="s">
        <v>483</v>
      </c>
      <c r="N30" s="538" t="s">
        <v>484</v>
      </c>
      <c r="O30" s="538" t="s">
        <v>438</v>
      </c>
      <c r="P30" s="538" t="s">
        <v>481</v>
      </c>
      <c r="Q30" s="538" t="s">
        <v>480</v>
      </c>
    </row>
    <row r="31" spans="1:17" ht="15" customHeight="1">
      <c r="A31" s="4">
        <v>24</v>
      </c>
      <c r="B31" s="787" t="s">
        <v>33</v>
      </c>
      <c r="C31" s="767" t="s">
        <v>682</v>
      </c>
      <c r="D31" s="562" t="s">
        <v>270</v>
      </c>
      <c r="E31" s="685">
        <v>26267</v>
      </c>
      <c r="F31" s="264">
        <v>46</v>
      </c>
      <c r="G31" s="788" t="s">
        <v>204</v>
      </c>
      <c r="H31" s="780" t="s">
        <v>347</v>
      </c>
      <c r="I31" s="539" t="s">
        <v>486</v>
      </c>
      <c r="J31" s="539" t="s">
        <v>5</v>
      </c>
      <c r="K31" s="539" t="s">
        <v>487</v>
      </c>
      <c r="L31" s="538" t="s">
        <v>329</v>
      </c>
      <c r="M31" s="538" t="s">
        <v>488</v>
      </c>
      <c r="N31" s="538" t="s">
        <v>489</v>
      </c>
      <c r="O31" s="538" t="s">
        <v>464</v>
      </c>
      <c r="P31" s="538" t="s">
        <v>486</v>
      </c>
      <c r="Q31" s="538" t="s">
        <v>485</v>
      </c>
    </row>
    <row r="32" spans="1:11" ht="15" customHeight="1">
      <c r="A32" s="4">
        <v>25</v>
      </c>
      <c r="B32" s="787" t="s">
        <v>8</v>
      </c>
      <c r="C32" s="767" t="s">
        <v>754</v>
      </c>
      <c r="D32" s="562"/>
      <c r="E32" s="685">
        <v>25345</v>
      </c>
      <c r="F32" s="264">
        <v>48</v>
      </c>
      <c r="G32" s="788" t="s">
        <v>200</v>
      </c>
      <c r="H32" s="780"/>
      <c r="I32" s="539"/>
      <c r="J32" s="539"/>
      <c r="K32" s="539"/>
    </row>
    <row r="33" spans="1:11" ht="15" customHeight="1">
      <c r="A33" s="4">
        <v>26</v>
      </c>
      <c r="B33" s="787" t="s">
        <v>34</v>
      </c>
      <c r="C33" s="767" t="s">
        <v>753</v>
      </c>
      <c r="D33" s="562"/>
      <c r="E33" s="685">
        <v>25289</v>
      </c>
      <c r="F33" s="264">
        <v>48</v>
      </c>
      <c r="G33" s="788" t="s">
        <v>200</v>
      </c>
      <c r="H33" s="780"/>
      <c r="I33" s="539"/>
      <c r="J33" s="539"/>
      <c r="K33" s="539"/>
    </row>
    <row r="34" spans="1:17" ht="15" customHeight="1">
      <c r="A34" s="4">
        <v>27</v>
      </c>
      <c r="B34" s="787" t="s">
        <v>35</v>
      </c>
      <c r="C34" s="767" t="s">
        <v>465</v>
      </c>
      <c r="D34" s="562" t="s">
        <v>336</v>
      </c>
      <c r="E34" s="685">
        <v>25869</v>
      </c>
      <c r="F34" s="264">
        <v>47</v>
      </c>
      <c r="G34" s="788" t="s">
        <v>202</v>
      </c>
      <c r="H34" s="780" t="s">
        <v>347</v>
      </c>
      <c r="I34" s="539" t="s">
        <v>493</v>
      </c>
      <c r="J34" s="539" t="s">
        <v>196</v>
      </c>
      <c r="K34" s="539" t="s">
        <v>494</v>
      </c>
      <c r="L34" s="538" t="s">
        <v>251</v>
      </c>
      <c r="M34" s="538" t="s">
        <v>495</v>
      </c>
      <c r="N34" s="538" t="s">
        <v>496</v>
      </c>
      <c r="O34" s="538" t="s">
        <v>421</v>
      </c>
      <c r="P34" s="538" t="s">
        <v>493</v>
      </c>
      <c r="Q34" s="538" t="s">
        <v>492</v>
      </c>
    </row>
    <row r="35" spans="1:11" ht="15" customHeight="1">
      <c r="A35" s="4">
        <v>28</v>
      </c>
      <c r="B35" s="787" t="s">
        <v>9</v>
      </c>
      <c r="C35" s="767" t="s">
        <v>751</v>
      </c>
      <c r="D35" s="562"/>
      <c r="E35" s="685">
        <v>24986</v>
      </c>
      <c r="F35" s="264">
        <v>49</v>
      </c>
      <c r="G35" s="788" t="s">
        <v>752</v>
      </c>
      <c r="H35" s="780"/>
      <c r="I35" s="539"/>
      <c r="J35" s="539"/>
      <c r="K35" s="539"/>
    </row>
    <row r="36" spans="1:11" ht="15" customHeight="1">
      <c r="A36" s="4">
        <v>29</v>
      </c>
      <c r="B36" s="787" t="s">
        <v>36</v>
      </c>
      <c r="C36" s="767" t="s">
        <v>769</v>
      </c>
      <c r="D36" s="562"/>
      <c r="E36" s="685">
        <v>23603</v>
      </c>
      <c r="F36" s="264">
        <f>2017-1964</f>
        <v>53</v>
      </c>
      <c r="G36" s="788" t="s">
        <v>770</v>
      </c>
      <c r="H36" s="780"/>
      <c r="I36" s="539"/>
      <c r="J36" s="539"/>
      <c r="K36" s="539"/>
    </row>
    <row r="37" spans="1:17" ht="15" customHeight="1">
      <c r="A37" s="4">
        <v>30</v>
      </c>
      <c r="B37" s="787" t="s">
        <v>37</v>
      </c>
      <c r="C37" s="767" t="s">
        <v>466</v>
      </c>
      <c r="D37" s="562" t="s">
        <v>297</v>
      </c>
      <c r="E37" s="685">
        <v>24997</v>
      </c>
      <c r="F37" s="264">
        <v>49</v>
      </c>
      <c r="G37" s="788" t="s">
        <v>202</v>
      </c>
      <c r="H37" s="780" t="s">
        <v>347</v>
      </c>
      <c r="I37" s="539" t="s">
        <v>498</v>
      </c>
      <c r="J37" s="539" t="s">
        <v>196</v>
      </c>
      <c r="K37" s="539" t="s">
        <v>499</v>
      </c>
      <c r="L37" s="538" t="s">
        <v>269</v>
      </c>
      <c r="M37" s="538" t="s">
        <v>500</v>
      </c>
      <c r="N37" s="538" t="s">
        <v>501</v>
      </c>
      <c r="O37" s="538" t="s">
        <v>438</v>
      </c>
      <c r="P37" s="538" t="s">
        <v>498</v>
      </c>
      <c r="Q37" s="538" t="s">
        <v>497</v>
      </c>
    </row>
    <row r="38" spans="1:17" ht="15" customHeight="1">
      <c r="A38" s="4">
        <v>31</v>
      </c>
      <c r="B38" s="787" t="s">
        <v>38</v>
      </c>
      <c r="C38" s="767" t="s">
        <v>433</v>
      </c>
      <c r="D38" s="562" t="s">
        <v>376</v>
      </c>
      <c r="E38" s="690">
        <v>26137</v>
      </c>
      <c r="F38" s="264">
        <v>46</v>
      </c>
      <c r="G38" s="788" t="s">
        <v>378</v>
      </c>
      <c r="H38" s="780" t="s">
        <v>377</v>
      </c>
      <c r="I38" s="539" t="s">
        <v>503</v>
      </c>
      <c r="J38" s="539" t="s">
        <v>196</v>
      </c>
      <c r="K38" s="539" t="s">
        <v>504</v>
      </c>
      <c r="L38" s="538" t="s">
        <v>252</v>
      </c>
      <c r="M38" s="538" t="s">
        <v>505</v>
      </c>
      <c r="N38" s="538" t="s">
        <v>506</v>
      </c>
      <c r="O38" s="538" t="s">
        <v>507</v>
      </c>
      <c r="P38" s="538" t="s">
        <v>503</v>
      </c>
      <c r="Q38" s="538" t="s">
        <v>502</v>
      </c>
    </row>
    <row r="39" spans="1:17" ht="15" customHeight="1">
      <c r="A39" s="4">
        <v>32</v>
      </c>
      <c r="B39" s="787" t="s">
        <v>39</v>
      </c>
      <c r="C39" s="767" t="s">
        <v>528</v>
      </c>
      <c r="D39" s="562" t="s">
        <v>289</v>
      </c>
      <c r="E39" s="687">
        <v>25521</v>
      </c>
      <c r="F39" s="264">
        <v>48</v>
      </c>
      <c r="G39" s="788" t="s">
        <v>272</v>
      </c>
      <c r="H39" s="780" t="s">
        <v>272</v>
      </c>
      <c r="I39" s="539" t="s">
        <v>509</v>
      </c>
      <c r="J39" s="539" t="s">
        <v>510</v>
      </c>
      <c r="K39" s="539" t="s">
        <v>511</v>
      </c>
      <c r="L39" s="538" t="s">
        <v>512</v>
      </c>
      <c r="M39" s="538" t="s">
        <v>513</v>
      </c>
      <c r="N39" s="538" t="s">
        <v>514</v>
      </c>
      <c r="O39" s="538" t="s">
        <v>515</v>
      </c>
      <c r="P39" s="538" t="s">
        <v>509</v>
      </c>
      <c r="Q39" s="538" t="s">
        <v>508</v>
      </c>
    </row>
    <row r="40" spans="1:11" ht="15" customHeight="1">
      <c r="A40" s="4">
        <v>33</v>
      </c>
      <c r="B40" s="787" t="s">
        <v>40</v>
      </c>
      <c r="C40" s="767" t="s">
        <v>735</v>
      </c>
      <c r="D40" s="562"/>
      <c r="E40" s="685">
        <v>24911</v>
      </c>
      <c r="F40" s="264">
        <v>49</v>
      </c>
      <c r="G40" s="790" t="s">
        <v>242</v>
      </c>
      <c r="H40" s="780"/>
      <c r="I40" s="539"/>
      <c r="J40" s="539"/>
      <c r="K40" s="539"/>
    </row>
    <row r="41" spans="1:17" ht="15" customHeight="1">
      <c r="A41" s="4">
        <v>34</v>
      </c>
      <c r="B41" s="787" t="s">
        <v>41</v>
      </c>
      <c r="C41" s="767" t="s">
        <v>447</v>
      </c>
      <c r="D41" s="562" t="s">
        <v>290</v>
      </c>
      <c r="E41" s="688">
        <v>25276</v>
      </c>
      <c r="F41" s="264">
        <v>48</v>
      </c>
      <c r="G41" s="788" t="s">
        <v>210</v>
      </c>
      <c r="H41" s="780" t="s">
        <v>352</v>
      </c>
      <c r="I41" s="539" t="s">
        <v>518</v>
      </c>
      <c r="J41" s="539" t="s">
        <v>429</v>
      </c>
      <c r="K41" s="539" t="s">
        <v>519</v>
      </c>
      <c r="L41" s="538" t="s">
        <v>288</v>
      </c>
      <c r="M41" s="538" t="s">
        <v>520</v>
      </c>
      <c r="N41" s="538" t="s">
        <v>521</v>
      </c>
      <c r="O41" s="538" t="s">
        <v>430</v>
      </c>
      <c r="P41" s="538" t="s">
        <v>518</v>
      </c>
      <c r="Q41" s="538" t="s">
        <v>517</v>
      </c>
    </row>
    <row r="42" spans="1:17" ht="15" customHeight="1">
      <c r="A42" s="4">
        <v>35</v>
      </c>
      <c r="B42" s="787" t="s">
        <v>42</v>
      </c>
      <c r="C42" s="767" t="s">
        <v>543</v>
      </c>
      <c r="D42" s="562" t="s">
        <v>315</v>
      </c>
      <c r="E42" s="685">
        <v>25085</v>
      </c>
      <c r="F42" s="264">
        <v>49</v>
      </c>
      <c r="G42" s="788" t="s">
        <v>316</v>
      </c>
      <c r="H42" s="780" t="s">
        <v>364</v>
      </c>
      <c r="I42" s="539" t="s">
        <v>524</v>
      </c>
      <c r="J42" s="539" t="s">
        <v>424</v>
      </c>
      <c r="K42" s="539" t="s">
        <v>525</v>
      </c>
      <c r="L42" s="538" t="s">
        <v>273</v>
      </c>
      <c r="M42" s="538" t="s">
        <v>526</v>
      </c>
      <c r="N42" s="538" t="s">
        <v>527</v>
      </c>
      <c r="O42" s="538" t="s">
        <v>428</v>
      </c>
      <c r="P42" s="538" t="s">
        <v>524</v>
      </c>
      <c r="Q42" s="538" t="s">
        <v>523</v>
      </c>
    </row>
    <row r="43" spans="1:17" ht="15" customHeight="1">
      <c r="A43" s="4">
        <v>36</v>
      </c>
      <c r="B43" s="787" t="s">
        <v>43</v>
      </c>
      <c r="C43" s="767" t="s">
        <v>544</v>
      </c>
      <c r="D43" s="562" t="s">
        <v>255</v>
      </c>
      <c r="E43" s="685">
        <v>26710</v>
      </c>
      <c r="F43" s="264">
        <v>44</v>
      </c>
      <c r="G43" s="788" t="s">
        <v>202</v>
      </c>
      <c r="H43" s="780" t="s">
        <v>347</v>
      </c>
      <c r="I43" s="539" t="s">
        <v>529</v>
      </c>
      <c r="J43" s="539" t="s">
        <v>530</v>
      </c>
      <c r="K43" s="539" t="s">
        <v>531</v>
      </c>
      <c r="L43" s="538" t="s">
        <v>289</v>
      </c>
      <c r="M43" s="538" t="s">
        <v>532</v>
      </c>
      <c r="N43" s="538" t="s">
        <v>533</v>
      </c>
      <c r="O43" s="538" t="s">
        <v>534</v>
      </c>
      <c r="P43" s="538" t="s">
        <v>529</v>
      </c>
      <c r="Q43" s="538" t="s">
        <v>528</v>
      </c>
    </row>
    <row r="44" spans="1:17" ht="15" customHeight="1">
      <c r="A44" s="4">
        <v>37</v>
      </c>
      <c r="B44" s="787" t="s">
        <v>44</v>
      </c>
      <c r="C44" s="767" t="s">
        <v>783</v>
      </c>
      <c r="D44" s="562" t="s">
        <v>341</v>
      </c>
      <c r="E44" s="551">
        <v>27001</v>
      </c>
      <c r="F44" s="264">
        <v>44</v>
      </c>
      <c r="G44" s="790" t="s">
        <v>784</v>
      </c>
      <c r="H44" s="780" t="s">
        <v>343</v>
      </c>
      <c r="I44" s="539" t="s">
        <v>536</v>
      </c>
      <c r="J44" s="539" t="s">
        <v>539</v>
      </c>
      <c r="K44" s="539" t="s">
        <v>540</v>
      </c>
      <c r="L44" s="538" t="s">
        <v>314</v>
      </c>
      <c r="M44" s="538" t="s">
        <v>537</v>
      </c>
      <c r="N44" s="538" t="s">
        <v>541</v>
      </c>
      <c r="O44" s="538" t="s">
        <v>542</v>
      </c>
      <c r="P44" s="538" t="s">
        <v>536</v>
      </c>
      <c r="Q44" s="538" t="s">
        <v>538</v>
      </c>
    </row>
    <row r="45" spans="1:17" ht="15" customHeight="1">
      <c r="A45" s="4">
        <v>38</v>
      </c>
      <c r="B45" s="787" t="s">
        <v>45</v>
      </c>
      <c r="C45" s="767" t="s">
        <v>559</v>
      </c>
      <c r="D45" s="562" t="s">
        <v>283</v>
      </c>
      <c r="E45" s="685">
        <v>25650</v>
      </c>
      <c r="F45" s="264">
        <v>47</v>
      </c>
      <c r="G45" s="788" t="s">
        <v>202</v>
      </c>
      <c r="H45" s="780" t="s">
        <v>347</v>
      </c>
      <c r="I45" s="539" t="s">
        <v>545</v>
      </c>
      <c r="J45" s="539" t="s">
        <v>539</v>
      </c>
      <c r="K45" s="539" t="s">
        <v>546</v>
      </c>
      <c r="L45" s="538" t="s">
        <v>255</v>
      </c>
      <c r="M45" s="538" t="s">
        <v>547</v>
      </c>
      <c r="N45" s="538" t="s">
        <v>548</v>
      </c>
      <c r="O45" s="538" t="s">
        <v>542</v>
      </c>
      <c r="P45" s="538" t="s">
        <v>545</v>
      </c>
      <c r="Q45" s="538" t="s">
        <v>544</v>
      </c>
    </row>
    <row r="46" spans="1:17" ht="15" customHeight="1">
      <c r="A46" s="4">
        <v>39</v>
      </c>
      <c r="B46" s="787" t="s">
        <v>65</v>
      </c>
      <c r="C46" s="767" t="s">
        <v>452</v>
      </c>
      <c r="D46" s="562" t="s">
        <v>284</v>
      </c>
      <c r="E46" s="688">
        <v>25863</v>
      </c>
      <c r="F46" s="264">
        <v>47</v>
      </c>
      <c r="G46" s="788" t="s">
        <v>285</v>
      </c>
      <c r="H46" s="780" t="s">
        <v>366</v>
      </c>
      <c r="I46" s="539" t="s">
        <v>550</v>
      </c>
      <c r="J46" s="539" t="s">
        <v>196</v>
      </c>
      <c r="K46" s="539" t="s">
        <v>551</v>
      </c>
      <c r="L46" s="538" t="s">
        <v>291</v>
      </c>
      <c r="M46" s="538" t="s">
        <v>552</v>
      </c>
      <c r="N46" s="538" t="s">
        <v>553</v>
      </c>
      <c r="O46" s="538" t="s">
        <v>507</v>
      </c>
      <c r="P46" s="538" t="s">
        <v>550</v>
      </c>
      <c r="Q46" s="538" t="s">
        <v>549</v>
      </c>
    </row>
    <row r="47" spans="1:17" ht="15" customHeight="1">
      <c r="A47" s="4">
        <v>40</v>
      </c>
      <c r="B47" s="787" t="s">
        <v>66</v>
      </c>
      <c r="C47" s="767" t="s">
        <v>560</v>
      </c>
      <c r="D47" s="562" t="s">
        <v>256</v>
      </c>
      <c r="E47" s="685">
        <v>26444</v>
      </c>
      <c r="F47" s="264">
        <v>45</v>
      </c>
      <c r="G47" s="788" t="s">
        <v>200</v>
      </c>
      <c r="H47" s="780" t="s">
        <v>356</v>
      </c>
      <c r="I47" s="539" t="s">
        <v>555</v>
      </c>
      <c r="J47" s="539" t="s">
        <v>196</v>
      </c>
      <c r="K47" s="539" t="s">
        <v>556</v>
      </c>
      <c r="L47" s="538" t="s">
        <v>341</v>
      </c>
      <c r="M47" s="538" t="s">
        <v>557</v>
      </c>
      <c r="N47" s="538" t="s">
        <v>558</v>
      </c>
      <c r="O47" s="538" t="s">
        <v>507</v>
      </c>
      <c r="P47" s="538" t="s">
        <v>555</v>
      </c>
      <c r="Q47" s="538" t="s">
        <v>554</v>
      </c>
    </row>
    <row r="48" spans="1:11" ht="15" customHeight="1">
      <c r="A48" s="4">
        <v>41</v>
      </c>
      <c r="B48" s="787" t="s">
        <v>67</v>
      </c>
      <c r="C48" s="767" t="s">
        <v>764</v>
      </c>
      <c r="D48" s="562"/>
      <c r="E48" s="685">
        <v>26270</v>
      </c>
      <c r="F48" s="264">
        <v>46</v>
      </c>
      <c r="G48" s="788" t="s">
        <v>765</v>
      </c>
      <c r="H48" s="780"/>
      <c r="I48" s="539"/>
      <c r="J48" s="539"/>
      <c r="K48" s="539"/>
    </row>
    <row r="49" spans="1:11" ht="15" customHeight="1">
      <c r="A49" s="4">
        <v>42</v>
      </c>
      <c r="B49" s="787" t="s">
        <v>68</v>
      </c>
      <c r="C49" s="767" t="s">
        <v>734</v>
      </c>
      <c r="D49" s="562"/>
      <c r="E49" s="685">
        <v>27228</v>
      </c>
      <c r="F49" s="264">
        <f>2017-1974</f>
        <v>43</v>
      </c>
      <c r="G49" s="788" t="s">
        <v>272</v>
      </c>
      <c r="H49" s="780"/>
      <c r="I49" s="539"/>
      <c r="J49" s="539"/>
      <c r="K49" s="539"/>
    </row>
    <row r="50" spans="1:17" ht="15" customHeight="1">
      <c r="A50" s="4">
        <v>43</v>
      </c>
      <c r="B50" s="787" t="s">
        <v>69</v>
      </c>
      <c r="C50" s="767" t="s">
        <v>605</v>
      </c>
      <c r="D50" s="562" t="s">
        <v>277</v>
      </c>
      <c r="E50" s="685">
        <v>26328</v>
      </c>
      <c r="F50" s="264">
        <v>45</v>
      </c>
      <c r="G50" s="788" t="s">
        <v>244</v>
      </c>
      <c r="H50" s="780" t="s">
        <v>347</v>
      </c>
      <c r="I50" s="539" t="s">
        <v>562</v>
      </c>
      <c r="J50" s="539" t="s">
        <v>197</v>
      </c>
      <c r="K50" s="539" t="s">
        <v>563</v>
      </c>
      <c r="L50" s="538" t="s">
        <v>300</v>
      </c>
      <c r="M50" s="538" t="s">
        <v>564</v>
      </c>
      <c r="N50" s="538" t="s">
        <v>490</v>
      </c>
      <c r="O50" s="538" t="s">
        <v>491</v>
      </c>
      <c r="P50" s="538" t="s">
        <v>562</v>
      </c>
      <c r="Q50" s="538" t="s">
        <v>561</v>
      </c>
    </row>
    <row r="51" spans="1:17" ht="15" customHeight="1">
      <c r="A51" s="4">
        <v>44</v>
      </c>
      <c r="B51" s="787" t="s">
        <v>70</v>
      </c>
      <c r="C51" s="767" t="s">
        <v>450</v>
      </c>
      <c r="D51" s="562" t="s">
        <v>258</v>
      </c>
      <c r="E51" s="686" t="s">
        <v>259</v>
      </c>
      <c r="F51" s="264">
        <v>45</v>
      </c>
      <c r="G51" s="788" t="s">
        <v>231</v>
      </c>
      <c r="H51" s="780" t="s">
        <v>359</v>
      </c>
      <c r="I51" s="539" t="s">
        <v>566</v>
      </c>
      <c r="J51" s="539" t="s">
        <v>5</v>
      </c>
      <c r="K51" s="539" t="s">
        <v>567</v>
      </c>
      <c r="L51" s="538" t="s">
        <v>214</v>
      </c>
      <c r="M51" s="538" t="s">
        <v>568</v>
      </c>
      <c r="N51" s="538" t="s">
        <v>569</v>
      </c>
      <c r="O51" s="538" t="s">
        <v>464</v>
      </c>
      <c r="P51" s="538" t="s">
        <v>566</v>
      </c>
      <c r="Q51" s="538" t="s">
        <v>565</v>
      </c>
    </row>
    <row r="52" spans="1:11" ht="15" customHeight="1">
      <c r="A52" s="4">
        <v>45</v>
      </c>
      <c r="B52" s="787" t="s">
        <v>71</v>
      </c>
      <c r="C52" s="767" t="s">
        <v>762</v>
      </c>
      <c r="D52" s="562"/>
      <c r="E52" s="685">
        <v>26136</v>
      </c>
      <c r="F52" s="264">
        <v>46</v>
      </c>
      <c r="G52" s="788" t="s">
        <v>752</v>
      </c>
      <c r="H52" s="780"/>
      <c r="I52" s="539"/>
      <c r="J52" s="539"/>
      <c r="K52" s="539"/>
    </row>
    <row r="53" spans="1:11" ht="15" customHeight="1">
      <c r="A53" s="4">
        <v>46</v>
      </c>
      <c r="B53" s="787" t="s">
        <v>72</v>
      </c>
      <c r="C53" s="767" t="s">
        <v>748</v>
      </c>
      <c r="D53" s="562"/>
      <c r="E53" s="685">
        <v>25349</v>
      </c>
      <c r="F53" s="264">
        <v>48</v>
      </c>
      <c r="G53" s="788" t="s">
        <v>202</v>
      </c>
      <c r="H53" s="780"/>
      <c r="I53" s="539"/>
      <c r="J53" s="539"/>
      <c r="K53" s="539"/>
    </row>
    <row r="54" spans="1:17" ht="15" customHeight="1">
      <c r="A54" s="4">
        <v>47</v>
      </c>
      <c r="B54" s="787" t="s">
        <v>73</v>
      </c>
      <c r="C54" s="767" t="s">
        <v>749</v>
      </c>
      <c r="D54" s="562" t="s">
        <v>293</v>
      </c>
      <c r="E54" s="685">
        <v>26745</v>
      </c>
      <c r="F54" s="264">
        <v>44</v>
      </c>
      <c r="G54" s="788" t="s">
        <v>745</v>
      </c>
      <c r="H54" s="780" t="s">
        <v>347</v>
      </c>
      <c r="I54" s="539" t="s">
        <v>572</v>
      </c>
      <c r="J54" s="539" t="s">
        <v>5</v>
      </c>
      <c r="K54" s="539" t="s">
        <v>573</v>
      </c>
      <c r="L54" s="538" t="s">
        <v>278</v>
      </c>
      <c r="M54" s="538" t="s">
        <v>574</v>
      </c>
      <c r="N54" s="538" t="s">
        <v>463</v>
      </c>
      <c r="O54" s="538" t="s">
        <v>464</v>
      </c>
      <c r="P54" s="538" t="s">
        <v>572</v>
      </c>
      <c r="Q54" s="538" t="s">
        <v>571</v>
      </c>
    </row>
    <row r="55" spans="1:17" ht="15" customHeight="1">
      <c r="A55" s="4">
        <v>48</v>
      </c>
      <c r="B55" s="787" t="s">
        <v>74</v>
      </c>
      <c r="C55" s="767" t="s">
        <v>415</v>
      </c>
      <c r="D55" s="562" t="s">
        <v>249</v>
      </c>
      <c r="E55" s="685">
        <v>26755</v>
      </c>
      <c r="F55" s="264">
        <v>44</v>
      </c>
      <c r="G55" s="788" t="s">
        <v>250</v>
      </c>
      <c r="H55" s="780" t="s">
        <v>370</v>
      </c>
      <c r="I55" s="539" t="s">
        <v>576</v>
      </c>
      <c r="J55" s="539" t="s">
        <v>196</v>
      </c>
      <c r="K55" s="539" t="s">
        <v>577</v>
      </c>
      <c r="L55" s="538" t="s">
        <v>301</v>
      </c>
      <c r="M55" s="538" t="s">
        <v>578</v>
      </c>
      <c r="N55" s="538" t="s">
        <v>579</v>
      </c>
      <c r="O55" s="538" t="s">
        <v>507</v>
      </c>
      <c r="P55" s="538" t="s">
        <v>576</v>
      </c>
      <c r="Q55" s="538" t="s">
        <v>575</v>
      </c>
    </row>
    <row r="56" spans="1:11" ht="15" customHeight="1">
      <c r="A56" s="4">
        <v>49</v>
      </c>
      <c r="B56" s="787" t="s">
        <v>75</v>
      </c>
      <c r="C56" s="767" t="s">
        <v>570</v>
      </c>
      <c r="D56" s="562" t="s">
        <v>216</v>
      </c>
      <c r="E56" s="685">
        <v>27753</v>
      </c>
      <c r="F56" s="264">
        <f>2017-1975</f>
        <v>42</v>
      </c>
      <c r="G56" s="788" t="s">
        <v>217</v>
      </c>
      <c r="H56" s="780"/>
      <c r="I56" s="539"/>
      <c r="J56" s="539"/>
      <c r="K56" s="539"/>
    </row>
    <row r="57" spans="1:17" ht="15" customHeight="1">
      <c r="A57" s="4">
        <v>63</v>
      </c>
      <c r="B57" s="787" t="s">
        <v>76</v>
      </c>
      <c r="C57" s="767" t="s">
        <v>782</v>
      </c>
      <c r="D57" s="562"/>
      <c r="E57" s="685">
        <v>24989</v>
      </c>
      <c r="F57" s="264">
        <v>49</v>
      </c>
      <c r="G57" s="788" t="s">
        <v>733</v>
      </c>
      <c r="H57" s="780" t="s">
        <v>352</v>
      </c>
      <c r="I57" s="539" t="s">
        <v>581</v>
      </c>
      <c r="J57" s="539" t="s">
        <v>424</v>
      </c>
      <c r="K57" s="539" t="s">
        <v>582</v>
      </c>
      <c r="L57" s="538" t="s">
        <v>321</v>
      </c>
      <c r="M57" s="538" t="s">
        <v>583</v>
      </c>
      <c r="N57" s="538" t="s">
        <v>584</v>
      </c>
      <c r="O57" s="538" t="s">
        <v>585</v>
      </c>
      <c r="P57" s="538" t="s">
        <v>581</v>
      </c>
      <c r="Q57" s="538" t="s">
        <v>580</v>
      </c>
    </row>
    <row r="58" spans="1:11" ht="15" customHeight="1">
      <c r="A58" s="4">
        <v>50</v>
      </c>
      <c r="B58" s="787" t="s">
        <v>77</v>
      </c>
      <c r="C58" s="767" t="s">
        <v>767</v>
      </c>
      <c r="D58" s="562"/>
      <c r="E58" s="685">
        <v>25058</v>
      </c>
      <c r="F58" s="264">
        <v>49</v>
      </c>
      <c r="G58" s="788" t="s">
        <v>768</v>
      </c>
      <c r="H58" s="780"/>
      <c r="I58" s="539"/>
      <c r="J58" s="539"/>
      <c r="K58" s="539"/>
    </row>
    <row r="59" spans="1:11" ht="15" customHeight="1">
      <c r="A59" s="4">
        <v>51</v>
      </c>
      <c r="B59" s="787" t="s">
        <v>78</v>
      </c>
      <c r="C59" s="767" t="s">
        <v>743</v>
      </c>
      <c r="D59" s="562"/>
      <c r="E59" s="685">
        <v>26918</v>
      </c>
      <c r="F59" s="264">
        <v>44</v>
      </c>
      <c r="G59" s="788" t="s">
        <v>744</v>
      </c>
      <c r="H59" s="780"/>
      <c r="I59" s="539"/>
      <c r="J59" s="539"/>
      <c r="K59" s="539"/>
    </row>
    <row r="60" spans="1:11" ht="15" customHeight="1">
      <c r="A60" s="4">
        <v>52</v>
      </c>
      <c r="B60" s="787" t="s">
        <v>79</v>
      </c>
      <c r="C60" s="767" t="s">
        <v>763</v>
      </c>
      <c r="D60" s="562"/>
      <c r="E60" s="685">
        <v>26589</v>
      </c>
      <c r="F60" s="264">
        <v>45</v>
      </c>
      <c r="G60" s="788" t="s">
        <v>752</v>
      </c>
      <c r="H60" s="780"/>
      <c r="I60" s="539"/>
      <c r="J60" s="539"/>
      <c r="K60" s="539"/>
    </row>
    <row r="61" spans="1:17" ht="15" customHeight="1">
      <c r="A61" s="4">
        <v>53</v>
      </c>
      <c r="B61" s="787" t="s">
        <v>80</v>
      </c>
      <c r="C61" s="767" t="s">
        <v>606</v>
      </c>
      <c r="D61" s="562" t="s">
        <v>261</v>
      </c>
      <c r="E61" s="685">
        <v>26476</v>
      </c>
      <c r="F61" s="264">
        <v>45</v>
      </c>
      <c r="G61" s="788" t="s">
        <v>242</v>
      </c>
      <c r="H61" s="780" t="s">
        <v>351</v>
      </c>
      <c r="I61" s="539" t="s">
        <v>590</v>
      </c>
      <c r="J61" s="539" t="s">
        <v>424</v>
      </c>
      <c r="K61" s="539" t="s">
        <v>591</v>
      </c>
      <c r="L61" s="538" t="s">
        <v>238</v>
      </c>
      <c r="M61" s="538" t="s">
        <v>592</v>
      </c>
      <c r="N61" s="538" t="s">
        <v>593</v>
      </c>
      <c r="O61" s="538" t="s">
        <v>594</v>
      </c>
      <c r="P61" s="538" t="s">
        <v>590</v>
      </c>
      <c r="Q61" s="538" t="s">
        <v>589</v>
      </c>
    </row>
    <row r="62" spans="1:17" ht="15" customHeight="1">
      <c r="A62" s="4">
        <v>54</v>
      </c>
      <c r="B62" s="787" t="s">
        <v>81</v>
      </c>
      <c r="C62" s="767" t="s">
        <v>448</v>
      </c>
      <c r="D62" s="562" t="s">
        <v>203</v>
      </c>
      <c r="E62" s="691">
        <v>28086</v>
      </c>
      <c r="F62" s="264">
        <f>2017-1976</f>
        <v>41</v>
      </c>
      <c r="G62" s="788" t="s">
        <v>204</v>
      </c>
      <c r="H62" s="780" t="s">
        <v>347</v>
      </c>
      <c r="I62" s="539" t="s">
        <v>596</v>
      </c>
      <c r="J62" s="539" t="s">
        <v>197</v>
      </c>
      <c r="K62" s="539" t="s">
        <v>597</v>
      </c>
      <c r="L62" s="538" t="s">
        <v>263</v>
      </c>
      <c r="M62" s="538" t="s">
        <v>598</v>
      </c>
      <c r="N62" s="538" t="s">
        <v>599</v>
      </c>
      <c r="O62" s="538" t="s">
        <v>535</v>
      </c>
      <c r="P62" s="538" t="s">
        <v>596</v>
      </c>
      <c r="Q62" s="538" t="s">
        <v>595</v>
      </c>
    </row>
    <row r="63" spans="1:11" ht="15" customHeight="1">
      <c r="A63" s="4">
        <v>55</v>
      </c>
      <c r="B63" s="787" t="s">
        <v>82</v>
      </c>
      <c r="C63" s="767" t="s">
        <v>741</v>
      </c>
      <c r="D63" s="562"/>
      <c r="E63" s="685">
        <v>28351</v>
      </c>
      <c r="F63" s="264">
        <f>2017-1977</f>
        <v>40</v>
      </c>
      <c r="G63" s="788" t="s">
        <v>210</v>
      </c>
      <c r="H63" s="780"/>
      <c r="I63" s="539"/>
      <c r="J63" s="539"/>
      <c r="K63" s="539"/>
    </row>
    <row r="64" spans="1:17" ht="15" customHeight="1">
      <c r="A64" s="4">
        <v>56</v>
      </c>
      <c r="B64" s="787" t="s">
        <v>83</v>
      </c>
      <c r="C64" s="767" t="s">
        <v>586</v>
      </c>
      <c r="D64" s="562" t="s">
        <v>262</v>
      </c>
      <c r="E64" s="685">
        <v>26508</v>
      </c>
      <c r="F64" s="264">
        <v>45</v>
      </c>
      <c r="G64" s="788" t="s">
        <v>200</v>
      </c>
      <c r="H64" s="780" t="s">
        <v>356</v>
      </c>
      <c r="I64" s="539" t="s">
        <v>601</v>
      </c>
      <c r="J64" s="539" t="s">
        <v>4</v>
      </c>
      <c r="K64" s="539" t="s">
        <v>602</v>
      </c>
      <c r="L64" s="538" t="s">
        <v>319</v>
      </c>
      <c r="M64" s="538" t="s">
        <v>603</v>
      </c>
      <c r="N64" s="538" t="s">
        <v>604</v>
      </c>
      <c r="O64" s="538" t="s">
        <v>457</v>
      </c>
      <c r="P64" s="538" t="s">
        <v>601</v>
      </c>
      <c r="Q64" s="538" t="s">
        <v>600</v>
      </c>
    </row>
    <row r="65" spans="1:17" ht="15" customHeight="1">
      <c r="A65" s="4">
        <v>57</v>
      </c>
      <c r="B65" s="787" t="s">
        <v>84</v>
      </c>
      <c r="C65" s="767" t="s">
        <v>422</v>
      </c>
      <c r="D65" s="562" t="s">
        <v>233</v>
      </c>
      <c r="E65" s="685">
        <v>27193</v>
      </c>
      <c r="F65" s="264">
        <f>2017-1974</f>
        <v>43</v>
      </c>
      <c r="G65" s="788" t="s">
        <v>234</v>
      </c>
      <c r="H65" s="780" t="s">
        <v>372</v>
      </c>
      <c r="I65" s="539" t="s">
        <v>608</v>
      </c>
      <c r="J65" s="539" t="s">
        <v>6</v>
      </c>
      <c r="K65" s="539" t="s">
        <v>609</v>
      </c>
      <c r="L65" s="538" t="s">
        <v>303</v>
      </c>
      <c r="M65" s="538" t="s">
        <v>610</v>
      </c>
      <c r="N65" s="538" t="s">
        <v>611</v>
      </c>
      <c r="O65" s="538" t="s">
        <v>612</v>
      </c>
      <c r="P65" s="538" t="s">
        <v>608</v>
      </c>
      <c r="Q65" s="538" t="s">
        <v>607</v>
      </c>
    </row>
    <row r="66" spans="1:11" ht="15" customHeight="1">
      <c r="A66" s="4">
        <v>58</v>
      </c>
      <c r="B66" s="787" t="s">
        <v>85</v>
      </c>
      <c r="C66" s="767" t="s">
        <v>777</v>
      </c>
      <c r="D66" s="562"/>
      <c r="E66" s="685">
        <v>26734</v>
      </c>
      <c r="F66" s="264">
        <v>44</v>
      </c>
      <c r="G66" s="788" t="s">
        <v>778</v>
      </c>
      <c r="H66" s="780"/>
      <c r="I66" s="539"/>
      <c r="J66" s="539"/>
      <c r="K66" s="539"/>
    </row>
    <row r="67" spans="1:17" ht="15" customHeight="1">
      <c r="A67" s="4">
        <v>59</v>
      </c>
      <c r="B67" s="787" t="s">
        <v>86</v>
      </c>
      <c r="C67" s="767" t="s">
        <v>587</v>
      </c>
      <c r="D67" s="562" t="s">
        <v>325</v>
      </c>
      <c r="E67" s="685">
        <v>25087</v>
      </c>
      <c r="F67" s="264">
        <v>49</v>
      </c>
      <c r="G67" s="788" t="s">
        <v>200</v>
      </c>
      <c r="H67" s="780" t="s">
        <v>356</v>
      </c>
      <c r="I67" s="539" t="s">
        <v>679</v>
      </c>
      <c r="J67" s="539" t="s">
        <v>196</v>
      </c>
      <c r="K67" s="539" t="s">
        <v>680</v>
      </c>
      <c r="L67" s="538" t="s">
        <v>636</v>
      </c>
      <c r="M67" s="538" t="s">
        <v>681</v>
      </c>
      <c r="N67" s="538" t="s">
        <v>628</v>
      </c>
      <c r="O67" s="538" t="s">
        <v>629</v>
      </c>
      <c r="P67" s="538" t="s">
        <v>679</v>
      </c>
      <c r="Q67" s="538" t="s">
        <v>678</v>
      </c>
    </row>
    <row r="68" spans="1:11" ht="15" customHeight="1">
      <c r="A68" s="4">
        <v>60</v>
      </c>
      <c r="B68" s="787" t="s">
        <v>87</v>
      </c>
      <c r="C68" s="767" t="s">
        <v>732</v>
      </c>
      <c r="D68" s="562"/>
      <c r="E68" s="766">
        <v>24989</v>
      </c>
      <c r="F68" s="264">
        <v>49</v>
      </c>
      <c r="G68" s="788" t="s">
        <v>733</v>
      </c>
      <c r="H68" s="780"/>
      <c r="I68" s="539"/>
      <c r="J68" s="539"/>
      <c r="K68" s="539"/>
    </row>
    <row r="69" spans="1:17" ht="15" customHeight="1">
      <c r="A69" s="4">
        <v>61</v>
      </c>
      <c r="B69" s="787" t="s">
        <v>88</v>
      </c>
      <c r="C69" s="767" t="s">
        <v>588</v>
      </c>
      <c r="D69" s="562" t="s">
        <v>306</v>
      </c>
      <c r="E69" s="685">
        <v>25104</v>
      </c>
      <c r="F69" s="264">
        <v>49</v>
      </c>
      <c r="G69" s="788" t="s">
        <v>375</v>
      </c>
      <c r="H69" s="780" t="s">
        <v>346</v>
      </c>
      <c r="I69" s="539" t="s">
        <v>684</v>
      </c>
      <c r="J69" s="539" t="s">
        <v>429</v>
      </c>
      <c r="K69" s="539" t="s">
        <v>685</v>
      </c>
      <c r="L69" s="538" t="s">
        <v>631</v>
      </c>
      <c r="M69" s="538" t="s">
        <v>686</v>
      </c>
      <c r="N69" s="538" t="s">
        <v>432</v>
      </c>
      <c r="O69" s="538" t="s">
        <v>430</v>
      </c>
      <c r="P69" s="538" t="s">
        <v>684</v>
      </c>
      <c r="Q69" s="538" t="s">
        <v>683</v>
      </c>
    </row>
    <row r="70" spans="1:11" ht="15" customHeight="1">
      <c r="A70" s="4">
        <v>62</v>
      </c>
      <c r="B70" s="787" t="s">
        <v>89</v>
      </c>
      <c r="C70" s="767" t="s">
        <v>755</v>
      </c>
      <c r="D70" s="562"/>
      <c r="E70" s="685">
        <v>28106</v>
      </c>
      <c r="F70" s="264">
        <f>2017-1976</f>
        <v>41</v>
      </c>
      <c r="G70" s="788" t="s">
        <v>756</v>
      </c>
      <c r="H70" s="780"/>
      <c r="I70" s="539"/>
      <c r="J70" s="539"/>
      <c r="K70" s="539"/>
    </row>
    <row r="72" spans="2:8" ht="15.75">
      <c r="B72" s="2" t="s">
        <v>780</v>
      </c>
      <c r="G72" s="768" t="s">
        <v>785</v>
      </c>
      <c r="H72" s="563" t="s">
        <v>151</v>
      </c>
    </row>
    <row r="73" spans="2:8" ht="15.75">
      <c r="B73" s="3"/>
      <c r="G73" s="3"/>
      <c r="H73" s="563"/>
    </row>
    <row r="74" spans="2:8" ht="15.75">
      <c r="B74" s="3" t="s">
        <v>781</v>
      </c>
      <c r="G74" s="768" t="s">
        <v>786</v>
      </c>
      <c r="H74" s="563" t="s">
        <v>152</v>
      </c>
    </row>
    <row r="78" spans="1:11" ht="12.75">
      <c r="A78" s="1">
        <v>0</v>
      </c>
      <c r="C78" s="270" t="s">
        <v>64</v>
      </c>
      <c r="D78" s="270" t="s">
        <v>64</v>
      </c>
      <c r="E78" s="694" t="s">
        <v>108</v>
      </c>
      <c r="F78" s="271" t="s">
        <v>108</v>
      </c>
      <c r="G78" s="270" t="s">
        <v>108</v>
      </c>
      <c r="H78" s="554" t="s">
        <v>108</v>
      </c>
      <c r="I78" s="540" t="s">
        <v>153</v>
      </c>
      <c r="J78" s="540" t="s">
        <v>108</v>
      </c>
      <c r="K78" s="540" t="s">
        <v>64</v>
      </c>
    </row>
    <row r="85" spans="1:17" ht="15" customHeight="1">
      <c r="A85" s="4">
        <v>101</v>
      </c>
      <c r="B85" s="7"/>
      <c r="C85" s="537" t="s">
        <v>646</v>
      </c>
      <c r="D85" s="562" t="s">
        <v>647</v>
      </c>
      <c r="E85" s="716">
        <v>1962</v>
      </c>
      <c r="F85" s="717">
        <v>54</v>
      </c>
      <c r="G85" s="551" t="s">
        <v>360</v>
      </c>
      <c r="H85" s="718" t="s">
        <v>346</v>
      </c>
      <c r="I85" s="539" t="s">
        <v>687</v>
      </c>
      <c r="J85" s="539" t="s">
        <v>196</v>
      </c>
      <c r="K85" s="539" t="s">
        <v>688</v>
      </c>
      <c r="L85" s="538" t="s">
        <v>647</v>
      </c>
      <c r="M85" s="538" t="s">
        <v>689</v>
      </c>
      <c r="N85" s="538" t="s">
        <v>690</v>
      </c>
      <c r="O85" s="538" t="s">
        <v>421</v>
      </c>
      <c r="P85" s="538" t="s">
        <v>687</v>
      </c>
      <c r="Q85" s="538" t="s">
        <v>646</v>
      </c>
    </row>
    <row r="86" spans="1:17" ht="15" customHeight="1">
      <c r="A86" s="4">
        <v>102</v>
      </c>
      <c r="B86" s="7"/>
      <c r="C86" s="537" t="s">
        <v>648</v>
      </c>
      <c r="D86" s="562" t="s">
        <v>649</v>
      </c>
      <c r="E86" s="719">
        <v>24399</v>
      </c>
      <c r="F86" s="264">
        <v>49</v>
      </c>
      <c r="G86" s="717" t="s">
        <v>219</v>
      </c>
      <c r="H86" s="553" t="s">
        <v>363</v>
      </c>
      <c r="I86" s="539" t="s">
        <v>691</v>
      </c>
      <c r="J86" s="539" t="s">
        <v>5</v>
      </c>
      <c r="K86" s="539" t="s">
        <v>692</v>
      </c>
      <c r="L86" s="538" t="s">
        <v>649</v>
      </c>
      <c r="M86" s="538" t="s">
        <v>693</v>
      </c>
      <c r="N86" s="538" t="s">
        <v>694</v>
      </c>
      <c r="O86" s="538" t="s">
        <v>464</v>
      </c>
      <c r="P86" s="538" t="s">
        <v>691</v>
      </c>
      <c r="Q86" s="538" t="s">
        <v>648</v>
      </c>
    </row>
    <row r="87" spans="1:17" ht="15" customHeight="1">
      <c r="A87" s="4">
        <v>103</v>
      </c>
      <c r="B87" s="7"/>
      <c r="C87" s="537" t="s">
        <v>650</v>
      </c>
      <c r="D87" s="562" t="s">
        <v>651</v>
      </c>
      <c r="E87" s="719">
        <v>23439</v>
      </c>
      <c r="F87" s="717">
        <v>51</v>
      </c>
      <c r="G87" s="551" t="s">
        <v>242</v>
      </c>
      <c r="H87" s="553" t="s">
        <v>351</v>
      </c>
      <c r="I87" s="539" t="s">
        <v>670</v>
      </c>
      <c r="J87" s="539" t="s">
        <v>4</v>
      </c>
      <c r="K87" s="539" t="s">
        <v>671</v>
      </c>
      <c r="L87" s="538" t="s">
        <v>651</v>
      </c>
      <c r="M87" s="538" t="s">
        <v>672</v>
      </c>
      <c r="N87" s="538" t="s">
        <v>673</v>
      </c>
      <c r="O87" s="538" t="s">
        <v>457</v>
      </c>
      <c r="P87" s="538" t="s">
        <v>670</v>
      </c>
      <c r="Q87" s="538" t="s">
        <v>650</v>
      </c>
    </row>
    <row r="88" spans="1:17" ht="15" customHeight="1">
      <c r="A88" s="4">
        <v>104</v>
      </c>
      <c r="B88" s="7"/>
      <c r="C88" s="537" t="s">
        <v>652</v>
      </c>
      <c r="D88" s="562" t="s">
        <v>653</v>
      </c>
      <c r="E88" s="719">
        <v>22898</v>
      </c>
      <c r="F88" s="717">
        <v>53</v>
      </c>
      <c r="G88" s="551" t="s">
        <v>266</v>
      </c>
      <c r="H88" s="553" t="s">
        <v>348</v>
      </c>
      <c r="I88" s="539" t="s">
        <v>695</v>
      </c>
      <c r="J88" s="539" t="s">
        <v>196</v>
      </c>
      <c r="K88" s="539" t="s">
        <v>696</v>
      </c>
      <c r="L88" s="538" t="s">
        <v>653</v>
      </c>
      <c r="M88" s="538" t="s">
        <v>697</v>
      </c>
      <c r="N88" s="538" t="s">
        <v>698</v>
      </c>
      <c r="O88" s="538" t="s">
        <v>507</v>
      </c>
      <c r="P88" s="538" t="s">
        <v>695</v>
      </c>
      <c r="Q88" s="538" t="s">
        <v>652</v>
      </c>
    </row>
    <row r="89" spans="1:17" ht="15" customHeight="1">
      <c r="A89" s="4">
        <v>105</v>
      </c>
      <c r="B89" s="7"/>
      <c r="C89" s="537" t="s">
        <v>654</v>
      </c>
      <c r="D89" s="562" t="s">
        <v>655</v>
      </c>
      <c r="E89" s="716" t="s">
        <v>656</v>
      </c>
      <c r="F89" s="717">
        <v>56</v>
      </c>
      <c r="G89" s="551" t="s">
        <v>202</v>
      </c>
      <c r="H89" s="553" t="s">
        <v>347</v>
      </c>
      <c r="I89" s="539" t="s">
        <v>699</v>
      </c>
      <c r="J89" s="539" t="s">
        <v>196</v>
      </c>
      <c r="K89" s="539" t="s">
        <v>700</v>
      </c>
      <c r="L89" s="538" t="s">
        <v>655</v>
      </c>
      <c r="M89" s="538" t="s">
        <v>701</v>
      </c>
      <c r="N89" s="538" t="s">
        <v>702</v>
      </c>
      <c r="O89" s="538" t="s">
        <v>507</v>
      </c>
      <c r="P89" s="538" t="s">
        <v>699</v>
      </c>
      <c r="Q89" s="538" t="s">
        <v>654</v>
      </c>
    </row>
    <row r="90" spans="1:17" ht="15" customHeight="1">
      <c r="A90" s="4">
        <v>106</v>
      </c>
      <c r="B90" s="7"/>
      <c r="C90" s="537" t="s">
        <v>657</v>
      </c>
      <c r="D90" s="562" t="s">
        <v>658</v>
      </c>
      <c r="E90" s="720">
        <v>22034</v>
      </c>
      <c r="F90" s="717">
        <v>56</v>
      </c>
      <c r="G90" s="551" t="s">
        <v>659</v>
      </c>
      <c r="H90" s="717" t="s">
        <v>660</v>
      </c>
      <c r="I90" s="539" t="s">
        <v>703</v>
      </c>
      <c r="J90" s="539" t="s">
        <v>451</v>
      </c>
      <c r="K90" s="539" t="s">
        <v>704</v>
      </c>
      <c r="L90" s="538" t="s">
        <v>658</v>
      </c>
      <c r="M90" s="538" t="s">
        <v>705</v>
      </c>
      <c r="N90" s="538" t="s">
        <v>706</v>
      </c>
      <c r="O90" s="538" t="s">
        <v>707</v>
      </c>
      <c r="P90" s="538" t="s">
        <v>703</v>
      </c>
      <c r="Q90" s="538" t="s">
        <v>657</v>
      </c>
    </row>
    <row r="91" spans="1:17" ht="15" customHeight="1">
      <c r="A91" s="4">
        <v>107</v>
      </c>
      <c r="B91" s="7"/>
      <c r="C91" s="537" t="s">
        <v>661</v>
      </c>
      <c r="D91" s="562" t="s">
        <v>662</v>
      </c>
      <c r="E91" s="685">
        <v>19917</v>
      </c>
      <c r="F91" s="264">
        <v>61</v>
      </c>
      <c r="G91" s="565" t="s">
        <v>663</v>
      </c>
      <c r="H91" s="553" t="s">
        <v>372</v>
      </c>
      <c r="I91" s="539" t="s">
        <v>708</v>
      </c>
      <c r="J91" s="539" t="s">
        <v>530</v>
      </c>
      <c r="K91" s="539" t="s">
        <v>709</v>
      </c>
      <c r="L91" s="538" t="s">
        <v>662</v>
      </c>
      <c r="M91" s="538" t="s">
        <v>710</v>
      </c>
      <c r="N91" s="538" t="s">
        <v>711</v>
      </c>
      <c r="O91" s="538" t="s">
        <v>534</v>
      </c>
      <c r="P91" s="538" t="s">
        <v>708</v>
      </c>
      <c r="Q91" s="538" t="s">
        <v>661</v>
      </c>
    </row>
    <row r="92" spans="1:17" ht="15" customHeight="1">
      <c r="A92" s="4">
        <v>108</v>
      </c>
      <c r="B92" s="7"/>
      <c r="C92" s="537" t="s">
        <v>664</v>
      </c>
      <c r="D92" s="562" t="s">
        <v>665</v>
      </c>
      <c r="E92" s="685">
        <v>20191</v>
      </c>
      <c r="F92" s="264">
        <v>60</v>
      </c>
      <c r="G92" s="565" t="s">
        <v>666</v>
      </c>
      <c r="H92" s="553" t="s">
        <v>377</v>
      </c>
      <c r="I92" s="539" t="s">
        <v>712</v>
      </c>
      <c r="J92" s="539" t="s">
        <v>5</v>
      </c>
      <c r="K92" s="539" t="s">
        <v>713</v>
      </c>
      <c r="L92" s="538" t="s">
        <v>665</v>
      </c>
      <c r="M92" s="538" t="s">
        <v>714</v>
      </c>
      <c r="N92" s="538" t="s">
        <v>715</v>
      </c>
      <c r="O92" s="538" t="s">
        <v>464</v>
      </c>
      <c r="P92" s="538" t="s">
        <v>712</v>
      </c>
      <c r="Q92" s="538" t="s">
        <v>664</v>
      </c>
    </row>
    <row r="93" spans="1:17" ht="15" customHeight="1">
      <c r="A93" s="4">
        <v>109</v>
      </c>
      <c r="B93" s="7"/>
      <c r="C93" s="537" t="s">
        <v>667</v>
      </c>
      <c r="D93" s="562" t="s">
        <v>668</v>
      </c>
      <c r="E93" s="719">
        <v>21623</v>
      </c>
      <c r="F93" s="717">
        <v>56</v>
      </c>
      <c r="G93" s="551" t="s">
        <v>669</v>
      </c>
      <c r="H93" s="553" t="s">
        <v>346</v>
      </c>
      <c r="I93" s="539" t="s">
        <v>716</v>
      </c>
      <c r="J93" s="539" t="s">
        <v>424</v>
      </c>
      <c r="K93" s="539" t="s">
        <v>717</v>
      </c>
      <c r="L93" s="538" t="s">
        <v>668</v>
      </c>
      <c r="M93" s="538" t="s">
        <v>718</v>
      </c>
      <c r="N93" s="538" t="s">
        <v>719</v>
      </c>
      <c r="O93" s="538" t="s">
        <v>428</v>
      </c>
      <c r="P93" s="538" t="s">
        <v>716</v>
      </c>
      <c r="Q93" s="538" t="s">
        <v>667</v>
      </c>
    </row>
    <row r="94" spans="1:17" ht="15" customHeight="1">
      <c r="A94" s="4">
        <v>110</v>
      </c>
      <c r="B94" s="7"/>
      <c r="C94" s="537" t="s">
        <v>720</v>
      </c>
      <c r="D94" s="562" t="s">
        <v>674</v>
      </c>
      <c r="E94" s="692">
        <v>1946</v>
      </c>
      <c r="F94" s="264">
        <v>70</v>
      </c>
      <c r="G94" s="565" t="s">
        <v>675</v>
      </c>
      <c r="H94" s="553" t="s">
        <v>346</v>
      </c>
      <c r="I94" s="539" t="s">
        <v>721</v>
      </c>
      <c r="J94" s="539" t="s">
        <v>64</v>
      </c>
      <c r="K94" s="539" t="s">
        <v>722</v>
      </c>
      <c r="L94" s="538" t="s">
        <v>674</v>
      </c>
      <c r="M94" s="538" t="s">
        <v>723</v>
      </c>
      <c r="N94" s="538" t="s">
        <v>724</v>
      </c>
      <c r="O94" s="538" t="s">
        <v>725</v>
      </c>
      <c r="P94" s="538" t="s">
        <v>721</v>
      </c>
      <c r="Q94" s="538" t="s">
        <v>720</v>
      </c>
    </row>
    <row r="95" spans="1:17" ht="15" customHeight="1">
      <c r="A95" s="4">
        <v>111</v>
      </c>
      <c r="B95" s="7"/>
      <c r="C95" s="537" t="s">
        <v>676</v>
      </c>
      <c r="D95" s="562" t="s">
        <v>677</v>
      </c>
      <c r="E95" s="685">
        <v>19373</v>
      </c>
      <c r="F95" s="264">
        <v>63</v>
      </c>
      <c r="G95" s="565" t="s">
        <v>200</v>
      </c>
      <c r="H95" s="553" t="s">
        <v>356</v>
      </c>
      <c r="I95" s="539" t="s">
        <v>726</v>
      </c>
      <c r="J95" s="539" t="s">
        <v>197</v>
      </c>
      <c r="K95" s="539" t="s">
        <v>727</v>
      </c>
      <c r="L95" s="538" t="s">
        <v>677</v>
      </c>
      <c r="M95" s="538" t="s">
        <v>728</v>
      </c>
      <c r="N95" s="538" t="s">
        <v>729</v>
      </c>
      <c r="O95" s="538" t="s">
        <v>535</v>
      </c>
      <c r="P95" s="538" t="s">
        <v>726</v>
      </c>
      <c r="Q95" s="538" t="s">
        <v>676</v>
      </c>
    </row>
  </sheetData>
  <sheetProtection/>
  <mergeCells count="5">
    <mergeCell ref="A1:H1"/>
    <mergeCell ref="A2:H2"/>
    <mergeCell ref="A3:H3"/>
    <mergeCell ref="B4:H4"/>
    <mergeCell ref="A5:H5"/>
  </mergeCells>
  <printOptions horizontalCentered="1"/>
  <pageMargins left="0.1968503937007874" right="0.1968503937007874" top="0.1968503937007874" bottom="0.1968503937007874" header="0.11811023622047245" footer="0.31496062992125984"/>
  <pageSetup fitToWidth="0" fitToHeight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Z145"/>
  <sheetViews>
    <sheetView view="pageBreakPreview" zoomScaleSheetLayoutView="100" zoomScalePageLayoutView="0" workbookViewId="0" topLeftCell="B1">
      <selection activeCell="A3" sqref="A3:H3"/>
    </sheetView>
  </sheetViews>
  <sheetFormatPr defaultColWidth="9.33203125" defaultRowHeight="12.75" outlineLevelCol="1"/>
  <cols>
    <col min="1" max="1" width="5.83203125" style="1" hidden="1" customWidth="1" outlineLevel="1"/>
    <col min="2" max="2" width="5.66015625" style="0" customWidth="1" collapsed="1"/>
    <col min="3" max="3" width="32.66015625" style="0" customWidth="1"/>
    <col min="4" max="4" width="36.83203125" style="0" hidden="1" customWidth="1" outlineLevel="1"/>
    <col min="5" max="5" width="14.33203125" style="693" customWidth="1" collapsed="1"/>
    <col min="6" max="6" width="11.5" style="224" customWidth="1"/>
    <col min="7" max="7" width="23.16015625" style="0" customWidth="1"/>
    <col min="8" max="8" width="21.16015625" style="552" hidden="1" customWidth="1" outlineLevel="1"/>
    <col min="9" max="9" width="20.16015625" style="538" hidden="1" customWidth="1" outlineLevel="1"/>
    <col min="10" max="10" width="13" style="538" hidden="1" customWidth="1" outlineLevel="1"/>
    <col min="11" max="11" width="16.16015625" style="538" hidden="1" customWidth="1" outlineLevel="1"/>
    <col min="12" max="12" width="29.83203125" style="538" hidden="1" customWidth="1" outlineLevel="1"/>
    <col min="13" max="13" width="14" style="538" hidden="1" customWidth="1" outlineLevel="1"/>
    <col min="14" max="14" width="14.33203125" style="538" hidden="1" customWidth="1" outlineLevel="1"/>
    <col min="15" max="15" width="15.33203125" style="538" hidden="1" customWidth="1" outlineLevel="1"/>
    <col min="16" max="16" width="14" style="538" hidden="1" customWidth="1" outlineLevel="1"/>
    <col min="17" max="17" width="14.16015625" style="538" hidden="1" customWidth="1" outlineLevel="1"/>
    <col min="18" max="18" width="9.33203125" style="0" customWidth="1" collapsed="1"/>
    <col min="20" max="20" width="29.5" style="0" hidden="1" customWidth="1" outlineLevel="1"/>
    <col min="21" max="21" width="12.83203125" style="0" bestFit="1" customWidth="1" collapsed="1"/>
    <col min="23" max="23" width="9.33203125" style="0" hidden="1" customWidth="1" outlineLevel="1"/>
    <col min="24" max="24" width="22.83203125" style="0" hidden="1" customWidth="1" outlineLevel="1"/>
    <col min="25" max="25" width="4" style="0" hidden="1" customWidth="1" outlineLevel="1"/>
    <col min="26" max="26" width="11.5" style="0" hidden="1" customWidth="1" outlineLevel="1"/>
    <col min="27" max="27" width="9.33203125" style="0" customWidth="1" collapsed="1"/>
  </cols>
  <sheetData>
    <row r="1" spans="1:8" ht="15.75" customHeight="1">
      <c r="A1" s="806" t="s">
        <v>147</v>
      </c>
      <c r="B1" s="806"/>
      <c r="C1" s="806"/>
      <c r="D1" s="806"/>
      <c r="E1" s="806"/>
      <c r="F1" s="806"/>
      <c r="G1" s="806"/>
      <c r="H1" s="806"/>
    </row>
    <row r="2" spans="1:8" ht="15.75" customHeight="1" thickBot="1">
      <c r="A2" s="807" t="s">
        <v>795</v>
      </c>
      <c r="B2" s="807"/>
      <c r="C2" s="807"/>
      <c r="D2" s="807"/>
      <c r="E2" s="807"/>
      <c r="F2" s="807"/>
      <c r="G2" s="807"/>
      <c r="H2" s="807"/>
    </row>
    <row r="3" spans="1:8" ht="19.5" customHeight="1">
      <c r="A3" s="808"/>
      <c r="B3" s="808"/>
      <c r="C3" s="808"/>
      <c r="D3" s="808"/>
      <c r="E3" s="808"/>
      <c r="F3" s="808"/>
      <c r="G3" s="808"/>
      <c r="H3" s="808"/>
    </row>
    <row r="4" spans="2:26" ht="18.75" customHeight="1">
      <c r="B4" s="809" t="str">
        <f>CONCATENATE(T4,U4," ",V4,W4)</f>
        <v>ВОЗРАСТНАЯ КАТЕГОРИЯ: МУЖЧИНЫ 40-49 лет</v>
      </c>
      <c r="C4" s="809"/>
      <c r="D4" s="809"/>
      <c r="E4" s="809"/>
      <c r="F4" s="809"/>
      <c r="G4" s="809"/>
      <c r="H4" s="809"/>
      <c r="T4" s="270" t="s">
        <v>193</v>
      </c>
      <c r="U4" s="586" t="s">
        <v>191</v>
      </c>
      <c r="V4" s="586" t="s">
        <v>192</v>
      </c>
      <c r="W4" s="270" t="s">
        <v>194</v>
      </c>
      <c r="X4" t="str">
        <f>CONCATENATE(U4," ",V4,W4)</f>
        <v>МУЖЧИНЫ 40-49 лет</v>
      </c>
      <c r="Y4" s="539" t="str">
        <f>MID(U4,1,1)</f>
        <v>М</v>
      </c>
      <c r="Z4" t="str">
        <f>CONCATENATE(Y4,V4)</f>
        <v>М40-49</v>
      </c>
    </row>
    <row r="5" spans="1:8" ht="15.75" customHeight="1">
      <c r="A5" s="810" t="s">
        <v>125</v>
      </c>
      <c r="B5" s="811"/>
      <c r="C5" s="811"/>
      <c r="D5" s="811"/>
      <c r="E5" s="811"/>
      <c r="F5" s="811"/>
      <c r="G5" s="811"/>
      <c r="H5" s="811"/>
    </row>
    <row r="6" ht="13.5" customHeight="1" thickBot="1"/>
    <row r="7" spans="2:8" ht="33" customHeight="1" thickBot="1" thickTop="1">
      <c r="B7" s="6" t="s">
        <v>2</v>
      </c>
      <c r="C7" s="6" t="s">
        <v>3</v>
      </c>
      <c r="D7" s="5" t="s">
        <v>150</v>
      </c>
      <c r="E7" s="8" t="s">
        <v>148</v>
      </c>
      <c r="F7" s="225" t="s">
        <v>149</v>
      </c>
      <c r="G7" s="6" t="s">
        <v>14</v>
      </c>
      <c r="H7" s="6" t="s">
        <v>63</v>
      </c>
    </row>
    <row r="8" spans="1:17" ht="15" customHeight="1" thickTop="1">
      <c r="A8" s="4">
        <v>1</v>
      </c>
      <c r="B8" s="7" t="s">
        <v>7</v>
      </c>
      <c r="C8" s="537" t="str">
        <f aca="true" t="shared" si="0" ref="C8:C41">IF(D8="","",(Q8))</f>
        <v>СОРБАЛО Владислав</v>
      </c>
      <c r="D8" s="562" t="s">
        <v>249</v>
      </c>
      <c r="E8" s="685">
        <v>26755</v>
      </c>
      <c r="F8" s="264">
        <v>42</v>
      </c>
      <c r="G8" s="565" t="s">
        <v>250</v>
      </c>
      <c r="H8" s="553" t="s">
        <v>370</v>
      </c>
      <c r="I8" s="539" t="str">
        <f aca="true" t="shared" si="1" ref="I8:I41">MID(C8,1,SEARCH(" ",C8)-1)</f>
        <v>СОРБАЛО</v>
      </c>
      <c r="J8" s="539" t="str">
        <f aca="true" t="shared" si="2" ref="J8:J41">MID(C8,SEARCH(" ",C8)+1,1)</f>
        <v>В</v>
      </c>
      <c r="K8" s="539" t="str">
        <f aca="true" t="shared" si="3" ref="K8:K35">CONCATENATE(I8," ",J8,".")</f>
        <v>СОРБАЛО В.</v>
      </c>
      <c r="L8" s="538" t="str">
        <f aca="true" t="shared" si="4" ref="L8:L41">TRIM(D8)</f>
        <v>Сорбало Владислав Федорович</v>
      </c>
      <c r="M8" s="538" t="str">
        <f aca="true" t="shared" si="5" ref="M8:M41">MID(L8,1,SEARCH(" ",L8)-1)</f>
        <v>Сорбало</v>
      </c>
      <c r="N8" s="538" t="str">
        <f aca="true" t="shared" si="6" ref="N8:N41">MID(L8,SEARCH(" ",L8)+1,100)</f>
        <v>Владислав Федорович</v>
      </c>
      <c r="O8" s="538" t="str">
        <f aca="true" t="shared" si="7" ref="O8:O41">MID(N8,1,SEARCH(" ",N8)-1)</f>
        <v>Владислав</v>
      </c>
      <c r="P8" s="538" t="str">
        <f aca="true" t="shared" si="8" ref="P8:P41">UPPER(M8)</f>
        <v>СОРБАЛО</v>
      </c>
      <c r="Q8" s="538" t="str">
        <f aca="true" t="shared" si="9" ref="Q8:Q41">CONCATENATE(P8," ",O8)</f>
        <v>СОРБАЛО Владислав</v>
      </c>
    </row>
    <row r="9" spans="1:17" ht="15" customHeight="1">
      <c r="A9" s="4">
        <v>2</v>
      </c>
      <c r="B9" s="7" t="s">
        <v>15</v>
      </c>
      <c r="C9" s="537" t="str">
        <f>IF(D9="","",(Q9))</f>
        <v>ШЕВЦОВ Андрей</v>
      </c>
      <c r="D9" s="562" t="s">
        <v>235</v>
      </c>
      <c r="E9" s="685">
        <v>27302</v>
      </c>
      <c r="F9" s="264">
        <v>41</v>
      </c>
      <c r="G9" s="565" t="s">
        <v>236</v>
      </c>
      <c r="H9" s="553" t="s">
        <v>361</v>
      </c>
      <c r="I9" s="539" t="str">
        <f>MID(C9,1,SEARCH(" ",C9)-1)</f>
        <v>ШЕВЦОВ</v>
      </c>
      <c r="J9" s="539" t="str">
        <f>MID(C9,SEARCH(" ",C9)+1,1)</f>
        <v>А</v>
      </c>
      <c r="K9" s="539" t="str">
        <f>CONCATENATE(I9," ",J9,".")</f>
        <v>ШЕВЦОВ А.</v>
      </c>
      <c r="L9" s="538" t="str">
        <f>TRIM(D9)</f>
        <v>Шевцов Андрей Валентинович</v>
      </c>
      <c r="M9" s="538" t="str">
        <f>MID(L9,1,SEARCH(" ",L9)-1)</f>
        <v>Шевцов</v>
      </c>
      <c r="N9" s="538" t="str">
        <f>MID(L9,SEARCH(" ",L9)+1,100)</f>
        <v>Андрей Валентинович</v>
      </c>
      <c r="O9" s="538" t="str">
        <f>MID(N9,1,SEARCH(" ",N9)-1)</f>
        <v>Андрей</v>
      </c>
      <c r="P9" s="538" t="str">
        <f>UPPER(M9)</f>
        <v>ШЕВЦОВ</v>
      </c>
      <c r="Q9" s="538" t="str">
        <f>CONCATENATE(P9," ",O9)</f>
        <v>ШЕВЦОВ Андрей</v>
      </c>
    </row>
    <row r="10" spans="1:17" ht="15" customHeight="1">
      <c r="A10" s="4">
        <v>3</v>
      </c>
      <c r="B10" s="7" t="s">
        <v>10</v>
      </c>
      <c r="C10" s="537" t="str">
        <f>IF(D10="","",(Q10))</f>
        <v>ЧЕРНЕВ Игорь</v>
      </c>
      <c r="D10" s="562" t="s">
        <v>233</v>
      </c>
      <c r="E10" s="685">
        <v>27193</v>
      </c>
      <c r="F10" s="264">
        <v>41</v>
      </c>
      <c r="G10" s="565" t="s">
        <v>234</v>
      </c>
      <c r="H10" s="553" t="s">
        <v>372</v>
      </c>
      <c r="I10" s="539" t="str">
        <f>MID(C10,1,SEARCH(" ",C10)-1)</f>
        <v>ЧЕРНЕВ</v>
      </c>
      <c r="J10" s="539" t="str">
        <f>MID(C10,SEARCH(" ",C10)+1,1)</f>
        <v>И</v>
      </c>
      <c r="K10" s="539" t="str">
        <f>CONCATENATE(I10," ",J10,".")</f>
        <v>ЧЕРНЕВ И.</v>
      </c>
      <c r="L10" s="538" t="str">
        <f>TRIM(D10)</f>
        <v>Чернев Игорь Леонидови</v>
      </c>
      <c r="M10" s="538" t="str">
        <f>MID(L10,1,SEARCH(" ",L10)-1)</f>
        <v>Чернев</v>
      </c>
      <c r="N10" s="538" t="str">
        <f>MID(L10,SEARCH(" ",L10)+1,100)</f>
        <v>Игорь Леонидови</v>
      </c>
      <c r="O10" s="538" t="str">
        <f>MID(N10,1,SEARCH(" ",N10)-1)</f>
        <v>Игорь</v>
      </c>
      <c r="P10" s="538" t="str">
        <f>UPPER(M10)</f>
        <v>ЧЕРНЕВ</v>
      </c>
      <c r="Q10" s="538" t="str">
        <f>CONCATENATE(P10," ",O10)</f>
        <v>ЧЕРНЕВ Игорь</v>
      </c>
    </row>
    <row r="11" spans="1:17" ht="15" customHeight="1">
      <c r="A11" s="4">
        <v>4</v>
      </c>
      <c r="B11" s="7" t="s">
        <v>12</v>
      </c>
      <c r="C11" s="537" t="str">
        <f t="shared" si="0"/>
        <v>КРИУШКИН Дмитрий</v>
      </c>
      <c r="D11" s="562" t="s">
        <v>247</v>
      </c>
      <c r="E11" s="685">
        <v>26930</v>
      </c>
      <c r="F11" s="264">
        <v>42</v>
      </c>
      <c r="G11" s="565" t="s">
        <v>217</v>
      </c>
      <c r="H11" s="553" t="s">
        <v>352</v>
      </c>
      <c r="I11" s="539" t="str">
        <f t="shared" si="1"/>
        <v>КРИУШКИН</v>
      </c>
      <c r="J11" s="539" t="str">
        <f t="shared" si="2"/>
        <v>Д</v>
      </c>
      <c r="K11" s="539" t="str">
        <f t="shared" si="3"/>
        <v>КРИУШКИН Д.</v>
      </c>
      <c r="L11" s="538" t="str">
        <f t="shared" si="4"/>
        <v>Криушкин Дмитрий Викторович</v>
      </c>
      <c r="M11" s="538" t="str">
        <f t="shared" si="5"/>
        <v>Криушкин</v>
      </c>
      <c r="N11" s="538" t="str">
        <f t="shared" si="6"/>
        <v>Дмитрий Викторович</v>
      </c>
      <c r="O11" s="538" t="str">
        <f t="shared" si="7"/>
        <v>Дмитрий</v>
      </c>
      <c r="P11" s="538" t="str">
        <f t="shared" si="8"/>
        <v>КРИУШКИН</v>
      </c>
      <c r="Q11" s="538" t="str">
        <f t="shared" si="9"/>
        <v>КРИУШКИН Дмитрий</v>
      </c>
    </row>
    <row r="12" spans="1:17" ht="15" customHeight="1">
      <c r="A12" s="4">
        <v>5</v>
      </c>
      <c r="B12" s="7" t="s">
        <v>11</v>
      </c>
      <c r="C12" s="537" t="str">
        <f t="shared" si="0"/>
        <v>БЕРКУТОВ Дмитрий</v>
      </c>
      <c r="D12" s="562" t="s">
        <v>223</v>
      </c>
      <c r="E12" s="686" t="s">
        <v>224</v>
      </c>
      <c r="F12" s="264">
        <v>41</v>
      </c>
      <c r="G12" s="565" t="s">
        <v>242</v>
      </c>
      <c r="H12" s="553" t="s">
        <v>351</v>
      </c>
      <c r="I12" s="539" t="str">
        <f t="shared" si="1"/>
        <v>БЕРКУТОВ</v>
      </c>
      <c r="J12" s="539" t="str">
        <f t="shared" si="2"/>
        <v>Д</v>
      </c>
      <c r="K12" s="539" t="str">
        <f t="shared" si="3"/>
        <v>БЕРКУТОВ Д.</v>
      </c>
      <c r="L12" s="538" t="str">
        <f t="shared" si="4"/>
        <v>Беркутов Дмитрий Анатольевич</v>
      </c>
      <c r="M12" s="538" t="str">
        <f t="shared" si="5"/>
        <v>Беркутов</v>
      </c>
      <c r="N12" s="538" t="str">
        <f t="shared" si="6"/>
        <v>Дмитрий Анатольевич</v>
      </c>
      <c r="O12" s="538" t="str">
        <f t="shared" si="7"/>
        <v>Дмитрий</v>
      </c>
      <c r="P12" s="538" t="str">
        <f t="shared" si="8"/>
        <v>БЕРКУТОВ</v>
      </c>
      <c r="Q12" s="538" t="str">
        <f t="shared" si="9"/>
        <v>БЕРКУТОВ Дмитрий</v>
      </c>
    </row>
    <row r="13" spans="1:17" ht="15" customHeight="1">
      <c r="A13" s="4">
        <v>6</v>
      </c>
      <c r="B13" s="7" t="s">
        <v>13</v>
      </c>
      <c r="C13" s="537" t="str">
        <f t="shared" si="0"/>
        <v>ЛОСКУТОВ Дмитрий</v>
      </c>
      <c r="D13" s="562" t="s">
        <v>376</v>
      </c>
      <c r="E13" s="690">
        <v>26137</v>
      </c>
      <c r="F13" s="264">
        <v>44</v>
      </c>
      <c r="G13" s="565" t="s">
        <v>378</v>
      </c>
      <c r="H13" s="553" t="s">
        <v>377</v>
      </c>
      <c r="I13" s="539" t="str">
        <f t="shared" si="1"/>
        <v>ЛОСКУТОВ</v>
      </c>
      <c r="J13" s="539" t="str">
        <f t="shared" si="2"/>
        <v>Д</v>
      </c>
      <c r="K13" s="539" t="str">
        <f t="shared" si="3"/>
        <v>ЛОСКУТОВ Д.</v>
      </c>
      <c r="L13" s="538" t="str">
        <f t="shared" si="4"/>
        <v>Лоскутов Дмитрий ?</v>
      </c>
      <c r="M13" s="538" t="str">
        <f t="shared" si="5"/>
        <v>Лоскутов</v>
      </c>
      <c r="N13" s="538" t="str">
        <f t="shared" si="6"/>
        <v>Дмитрий ?</v>
      </c>
      <c r="O13" s="538" t="str">
        <f t="shared" si="7"/>
        <v>Дмитрий</v>
      </c>
      <c r="P13" s="538" t="str">
        <f t="shared" si="8"/>
        <v>ЛОСКУТОВ</v>
      </c>
      <c r="Q13" s="538" t="str">
        <f t="shared" si="9"/>
        <v>ЛОСКУТОВ Дмитрий</v>
      </c>
    </row>
    <row r="14" spans="1:17" ht="15" customHeight="1">
      <c r="A14" s="4">
        <v>7</v>
      </c>
      <c r="B14" s="7" t="s">
        <v>16</v>
      </c>
      <c r="C14" s="537" t="str">
        <f t="shared" si="0"/>
        <v>МУРЗОВ Алексей</v>
      </c>
      <c r="D14" s="562" t="s">
        <v>282</v>
      </c>
      <c r="E14" s="685">
        <v>25625</v>
      </c>
      <c r="F14" s="264">
        <v>45</v>
      </c>
      <c r="G14" s="565" t="s">
        <v>202</v>
      </c>
      <c r="H14" s="553" t="s">
        <v>347</v>
      </c>
      <c r="I14" s="539" t="str">
        <f t="shared" si="1"/>
        <v>МУРЗОВ</v>
      </c>
      <c r="J14" s="539" t="str">
        <f t="shared" si="2"/>
        <v>А</v>
      </c>
      <c r="K14" s="539" t="str">
        <f t="shared" si="3"/>
        <v>МУРЗОВ А.</v>
      </c>
      <c r="L14" s="538" t="str">
        <f t="shared" si="4"/>
        <v>Мурзов Алексей Геннадьевич</v>
      </c>
      <c r="M14" s="538" t="str">
        <f t="shared" si="5"/>
        <v>Мурзов</v>
      </c>
      <c r="N14" s="538" t="str">
        <f t="shared" si="6"/>
        <v>Алексей Геннадьевич</v>
      </c>
      <c r="O14" s="538" t="str">
        <f t="shared" si="7"/>
        <v>Алексей</v>
      </c>
      <c r="P14" s="538" t="str">
        <f t="shared" si="8"/>
        <v>МУРЗОВ</v>
      </c>
      <c r="Q14" s="538" t="str">
        <f t="shared" si="9"/>
        <v>МУРЗОВ Алексей</v>
      </c>
    </row>
    <row r="15" spans="1:17" ht="15" customHeight="1">
      <c r="A15" s="4">
        <v>8</v>
      </c>
      <c r="B15" s="7" t="s">
        <v>17</v>
      </c>
      <c r="C15" s="537" t="str">
        <f>IF(D15="","",(Q15))</f>
        <v>БАГИЯН Степан</v>
      </c>
      <c r="D15" s="562" t="s">
        <v>206</v>
      </c>
      <c r="E15" s="686" t="s">
        <v>207</v>
      </c>
      <c r="F15" s="264">
        <v>40</v>
      </c>
      <c r="G15" s="565" t="s">
        <v>349</v>
      </c>
      <c r="H15" s="553" t="s">
        <v>348</v>
      </c>
      <c r="I15" s="539" t="str">
        <f>MID(C15,1,SEARCH(" ",C15)-1)</f>
        <v>БАГИЯН</v>
      </c>
      <c r="J15" s="539" t="str">
        <f>MID(C15,SEARCH(" ",C15)+1,1)</f>
        <v>С</v>
      </c>
      <c r="K15" s="539" t="str">
        <f>CONCATENATE(I15," ",J15,".")</f>
        <v>БАГИЯН С.</v>
      </c>
      <c r="L15" s="538" t="str">
        <f>TRIM(D15)</f>
        <v>Багиян Степан Васильевич</v>
      </c>
      <c r="M15" s="538" t="str">
        <f>MID(L15,1,SEARCH(" ",L15)-1)</f>
        <v>Багиян</v>
      </c>
      <c r="N15" s="538" t="str">
        <f>MID(L15,SEARCH(" ",L15)+1,100)</f>
        <v>Степан Васильевич</v>
      </c>
      <c r="O15" s="538" t="str">
        <f>MID(N15,1,SEARCH(" ",N15)-1)</f>
        <v>Степан</v>
      </c>
      <c r="P15" s="538" t="str">
        <f>UPPER(M15)</f>
        <v>БАГИЯН</v>
      </c>
      <c r="Q15" s="538" t="str">
        <f>CONCATENATE(P15," ",O15)</f>
        <v>БАГИЯН Степан</v>
      </c>
    </row>
    <row r="16" spans="1:17" ht="15" customHeight="1">
      <c r="A16" s="4">
        <v>9</v>
      </c>
      <c r="B16" s="7" t="s">
        <v>18</v>
      </c>
      <c r="C16" s="537" t="str">
        <f t="shared" si="0"/>
        <v>КИРИЛЛОВ Денис</v>
      </c>
      <c r="D16" s="562" t="s">
        <v>198</v>
      </c>
      <c r="E16" s="686" t="s">
        <v>199</v>
      </c>
      <c r="F16" s="264">
        <v>39</v>
      </c>
      <c r="G16" s="565" t="s">
        <v>200</v>
      </c>
      <c r="H16" s="553" t="s">
        <v>356</v>
      </c>
      <c r="I16" s="539" t="str">
        <f t="shared" si="1"/>
        <v>КИРИЛЛОВ</v>
      </c>
      <c r="J16" s="539" t="str">
        <f t="shared" si="2"/>
        <v>Д</v>
      </c>
      <c r="K16" s="539" t="str">
        <f t="shared" si="3"/>
        <v>КИРИЛЛОВ Д.</v>
      </c>
      <c r="L16" s="538" t="str">
        <f t="shared" si="4"/>
        <v>Кириллов Денис  </v>
      </c>
      <c r="M16" s="538" t="str">
        <f t="shared" si="5"/>
        <v>Кириллов</v>
      </c>
      <c r="N16" s="538" t="str">
        <f t="shared" si="6"/>
        <v>Денис  </v>
      </c>
      <c r="O16" s="538" t="str">
        <f t="shared" si="7"/>
        <v>Денис</v>
      </c>
      <c r="P16" s="538" t="str">
        <f t="shared" si="8"/>
        <v>КИРИЛЛОВ</v>
      </c>
      <c r="Q16" s="538" t="str">
        <f t="shared" si="9"/>
        <v>КИРИЛЛОВ Денис</v>
      </c>
    </row>
    <row r="17" spans="1:17" ht="15" customHeight="1">
      <c r="A17" s="4">
        <v>10</v>
      </c>
      <c r="B17" s="7" t="s">
        <v>19</v>
      </c>
      <c r="C17" s="537" t="str">
        <f t="shared" si="0"/>
        <v>ГИМАТОВ Радик</v>
      </c>
      <c r="D17" s="562" t="s">
        <v>267</v>
      </c>
      <c r="E17" s="685">
        <v>26335</v>
      </c>
      <c r="F17" s="264">
        <v>44</v>
      </c>
      <c r="G17" s="565" t="s">
        <v>268</v>
      </c>
      <c r="H17" s="553" t="s">
        <v>354</v>
      </c>
      <c r="I17" s="539" t="str">
        <f t="shared" si="1"/>
        <v>ГИМАТОВ</v>
      </c>
      <c r="J17" s="539" t="str">
        <f t="shared" si="2"/>
        <v>Р</v>
      </c>
      <c r="K17" s="539" t="str">
        <f t="shared" si="3"/>
        <v>ГИМАТОВ Р.</v>
      </c>
      <c r="L17" s="538" t="str">
        <f t="shared" si="4"/>
        <v>Гиматов Радик Исхакович</v>
      </c>
      <c r="M17" s="538" t="str">
        <f t="shared" si="5"/>
        <v>Гиматов</v>
      </c>
      <c r="N17" s="538" t="str">
        <f t="shared" si="6"/>
        <v>Радик Исхакович</v>
      </c>
      <c r="O17" s="538" t="str">
        <f t="shared" si="7"/>
        <v>Радик</v>
      </c>
      <c r="P17" s="538" t="str">
        <f t="shared" si="8"/>
        <v>ГИМАТОВ</v>
      </c>
      <c r="Q17" s="538" t="str">
        <f t="shared" si="9"/>
        <v>ГИМАТОВ Радик</v>
      </c>
    </row>
    <row r="18" spans="1:17" ht="15" customHeight="1">
      <c r="A18" s="4">
        <v>11</v>
      </c>
      <c r="B18" s="7" t="s">
        <v>20</v>
      </c>
      <c r="C18" s="537" t="str">
        <f t="shared" si="0"/>
        <v>МАТИОС Василий</v>
      </c>
      <c r="D18" s="562" t="s">
        <v>290</v>
      </c>
      <c r="E18" s="688">
        <v>25276</v>
      </c>
      <c r="F18" s="264">
        <v>46</v>
      </c>
      <c r="G18" s="565" t="s">
        <v>210</v>
      </c>
      <c r="H18" s="553" t="s">
        <v>352</v>
      </c>
      <c r="I18" s="539" t="str">
        <f t="shared" si="1"/>
        <v>МАТИОС</v>
      </c>
      <c r="J18" s="539" t="str">
        <f t="shared" si="2"/>
        <v>В</v>
      </c>
      <c r="K18" s="539" t="str">
        <f t="shared" si="3"/>
        <v>МАТИОС В.</v>
      </c>
      <c r="L18" s="538" t="str">
        <f t="shared" si="4"/>
        <v>Матиос Василий Михайлович</v>
      </c>
      <c r="M18" s="538" t="str">
        <f t="shared" si="5"/>
        <v>Матиос</v>
      </c>
      <c r="N18" s="538" t="str">
        <f t="shared" si="6"/>
        <v>Василий Михайлович</v>
      </c>
      <c r="O18" s="538" t="str">
        <f t="shared" si="7"/>
        <v>Василий</v>
      </c>
      <c r="P18" s="538" t="str">
        <f t="shared" si="8"/>
        <v>МАТИОС</v>
      </c>
      <c r="Q18" s="538" t="str">
        <f t="shared" si="9"/>
        <v>МАТИОС Василий</v>
      </c>
    </row>
    <row r="19" spans="1:17" ht="15" customHeight="1">
      <c r="A19" s="4">
        <v>12</v>
      </c>
      <c r="B19" s="7" t="s">
        <v>21</v>
      </c>
      <c r="C19" s="537" t="str">
        <f t="shared" si="0"/>
        <v>ТЮЛЕНЕВ Евгений</v>
      </c>
      <c r="D19" s="562" t="s">
        <v>203</v>
      </c>
      <c r="E19" s="685">
        <v>28086</v>
      </c>
      <c r="F19" s="264">
        <v>39</v>
      </c>
      <c r="G19" s="565" t="s">
        <v>204</v>
      </c>
      <c r="H19" s="553" t="s">
        <v>347</v>
      </c>
      <c r="I19" s="539" t="str">
        <f t="shared" si="1"/>
        <v>ТЮЛЕНЕВ</v>
      </c>
      <c r="J19" s="539" t="str">
        <f t="shared" si="2"/>
        <v>Е</v>
      </c>
      <c r="K19" s="539" t="str">
        <f t="shared" si="3"/>
        <v>ТЮЛЕНЕВ Е.</v>
      </c>
      <c r="L19" s="538" t="str">
        <f t="shared" si="4"/>
        <v>Тюленев Евгений Сергеевич</v>
      </c>
      <c r="M19" s="538" t="str">
        <f t="shared" si="5"/>
        <v>Тюленев</v>
      </c>
      <c r="N19" s="538" t="str">
        <f t="shared" si="6"/>
        <v>Евгений Сергеевич</v>
      </c>
      <c r="O19" s="538" t="str">
        <f t="shared" si="7"/>
        <v>Евгений</v>
      </c>
      <c r="P19" s="538" t="str">
        <f t="shared" si="8"/>
        <v>ТЮЛЕНЕВ</v>
      </c>
      <c r="Q19" s="538" t="str">
        <f t="shared" si="9"/>
        <v>ТЮЛЕНЕВ Евгений</v>
      </c>
    </row>
    <row r="20" spans="1:17" ht="15" customHeight="1">
      <c r="A20" s="4">
        <v>13</v>
      </c>
      <c r="B20" s="7" t="s">
        <v>22</v>
      </c>
      <c r="C20" s="537" t="str">
        <f t="shared" si="0"/>
        <v>ПРОКОФЬЕВ Михаил</v>
      </c>
      <c r="D20" s="562" t="s">
        <v>320</v>
      </c>
      <c r="E20" s="685">
        <v>24743</v>
      </c>
      <c r="F20" s="264">
        <v>48</v>
      </c>
      <c r="G20" s="565" t="s">
        <v>202</v>
      </c>
      <c r="H20" s="553" t="s">
        <v>347</v>
      </c>
      <c r="I20" s="539" t="str">
        <f t="shared" si="1"/>
        <v>ПРОКОФЬЕВ</v>
      </c>
      <c r="J20" s="539" t="str">
        <f t="shared" si="2"/>
        <v>М</v>
      </c>
      <c r="K20" s="539" t="str">
        <f t="shared" si="3"/>
        <v>ПРОКОФЬЕВ М.</v>
      </c>
      <c r="L20" s="538" t="str">
        <f t="shared" si="4"/>
        <v>Прокофьев Михаил Николаевич</v>
      </c>
      <c r="M20" s="538" t="str">
        <f t="shared" si="5"/>
        <v>Прокофьев</v>
      </c>
      <c r="N20" s="538" t="str">
        <f t="shared" si="6"/>
        <v>Михаил Николаевич</v>
      </c>
      <c r="O20" s="538" t="str">
        <f t="shared" si="7"/>
        <v>Михаил</v>
      </c>
      <c r="P20" s="538" t="str">
        <f t="shared" si="8"/>
        <v>ПРОКОФЬЕВ</v>
      </c>
      <c r="Q20" s="538" t="str">
        <f t="shared" si="9"/>
        <v>ПРОКОФЬЕВ Михаил</v>
      </c>
    </row>
    <row r="21" spans="1:17" ht="15" customHeight="1">
      <c r="A21" s="4">
        <v>14</v>
      </c>
      <c r="B21" s="7" t="s">
        <v>23</v>
      </c>
      <c r="C21" s="537" t="str">
        <f t="shared" si="0"/>
        <v>МЕЩЕРЯКОВ Игорь</v>
      </c>
      <c r="D21" s="562" t="s">
        <v>317</v>
      </c>
      <c r="E21" s="686">
        <v>1967</v>
      </c>
      <c r="F21" s="264">
        <v>48</v>
      </c>
      <c r="G21" s="565" t="s">
        <v>202</v>
      </c>
      <c r="H21" s="553" t="s">
        <v>347</v>
      </c>
      <c r="I21" s="539" t="str">
        <f t="shared" si="1"/>
        <v>МЕЩЕРЯКОВ</v>
      </c>
      <c r="J21" s="539" t="str">
        <f t="shared" si="2"/>
        <v>И</v>
      </c>
      <c r="K21" s="539" t="str">
        <f t="shared" si="3"/>
        <v>МЕЩЕРЯКОВ И.</v>
      </c>
      <c r="L21" s="538" t="str">
        <f t="shared" si="4"/>
        <v>Мещеряков Игорь Петрович</v>
      </c>
      <c r="M21" s="538" t="str">
        <f t="shared" si="5"/>
        <v>Мещеряков</v>
      </c>
      <c r="N21" s="538" t="str">
        <f t="shared" si="6"/>
        <v>Игорь Петрович</v>
      </c>
      <c r="O21" s="538" t="str">
        <f t="shared" si="7"/>
        <v>Игорь</v>
      </c>
      <c r="P21" s="538" t="str">
        <f t="shared" si="8"/>
        <v>МЕЩЕРЯКОВ</v>
      </c>
      <c r="Q21" s="538" t="str">
        <f t="shared" si="9"/>
        <v>МЕЩЕРЯКОВ Игорь</v>
      </c>
    </row>
    <row r="22" spans="1:17" ht="15" customHeight="1">
      <c r="A22" s="4">
        <v>15</v>
      </c>
      <c r="B22" s="7" t="s">
        <v>24</v>
      </c>
      <c r="C22" s="537" t="str">
        <f t="shared" si="0"/>
        <v>САВУШКИН Николай</v>
      </c>
      <c r="D22" s="562" t="s">
        <v>258</v>
      </c>
      <c r="E22" s="686" t="s">
        <v>259</v>
      </c>
      <c r="F22" s="264">
        <v>43</v>
      </c>
      <c r="G22" s="565" t="s">
        <v>231</v>
      </c>
      <c r="H22" s="553" t="s">
        <v>359</v>
      </c>
      <c r="I22" s="539" t="str">
        <f t="shared" si="1"/>
        <v>САВУШКИН</v>
      </c>
      <c r="J22" s="539" t="str">
        <f t="shared" si="2"/>
        <v>Н</v>
      </c>
      <c r="K22" s="539" t="str">
        <f t="shared" si="3"/>
        <v>САВУШКИН Н.</v>
      </c>
      <c r="L22" s="538" t="str">
        <f t="shared" si="4"/>
        <v>Савушкин Николай Николаевич</v>
      </c>
      <c r="M22" s="538" t="str">
        <f t="shared" si="5"/>
        <v>Савушкин</v>
      </c>
      <c r="N22" s="538" t="str">
        <f t="shared" si="6"/>
        <v>Николай Николаевич</v>
      </c>
      <c r="O22" s="538" t="str">
        <f t="shared" si="7"/>
        <v>Николай</v>
      </c>
      <c r="P22" s="538" t="str">
        <f t="shared" si="8"/>
        <v>САВУШКИН</v>
      </c>
      <c r="Q22" s="538" t="str">
        <f t="shared" si="9"/>
        <v>САВУШКИН Николай</v>
      </c>
    </row>
    <row r="23" spans="1:17" ht="15" customHeight="1">
      <c r="A23" s="4">
        <v>16</v>
      </c>
      <c r="B23" s="7" t="s">
        <v>25</v>
      </c>
      <c r="C23" s="537" t="str">
        <f t="shared" si="0"/>
        <v>ВИГУШИН Игорь</v>
      </c>
      <c r="D23" s="562" t="s">
        <v>295</v>
      </c>
      <c r="E23" s="686">
        <v>1968</v>
      </c>
      <c r="F23" s="264">
        <v>47</v>
      </c>
      <c r="G23" s="565" t="s">
        <v>202</v>
      </c>
      <c r="H23" s="553" t="s">
        <v>347</v>
      </c>
      <c r="I23" s="539" t="str">
        <f t="shared" si="1"/>
        <v>ВИГУШИН</v>
      </c>
      <c r="J23" s="539" t="str">
        <f t="shared" si="2"/>
        <v>И</v>
      </c>
      <c r="K23" s="539" t="str">
        <f t="shared" si="3"/>
        <v>ВИГУШИН И.</v>
      </c>
      <c r="L23" s="538" t="str">
        <f t="shared" si="4"/>
        <v>Вигушин Игорь Альфредович</v>
      </c>
      <c r="M23" s="538" t="str">
        <f t="shared" si="5"/>
        <v>Вигушин</v>
      </c>
      <c r="N23" s="538" t="str">
        <f t="shared" si="6"/>
        <v>Игорь Альфредович</v>
      </c>
      <c r="O23" s="538" t="str">
        <f t="shared" si="7"/>
        <v>Игорь</v>
      </c>
      <c r="P23" s="538" t="str">
        <f t="shared" si="8"/>
        <v>ВИГУШИН</v>
      </c>
      <c r="Q23" s="538" t="str">
        <f t="shared" si="9"/>
        <v>ВИГУШИН Игорь</v>
      </c>
    </row>
    <row r="24" spans="1:17" ht="15" customHeight="1">
      <c r="A24" s="4">
        <v>17</v>
      </c>
      <c r="B24" s="7" t="s">
        <v>26</v>
      </c>
      <c r="C24" s="537" t="str">
        <f t="shared" si="0"/>
        <v>ПЕРВУШИН Олег</v>
      </c>
      <c r="D24" s="562" t="s">
        <v>284</v>
      </c>
      <c r="E24" s="688">
        <v>25863</v>
      </c>
      <c r="F24" s="264">
        <v>45</v>
      </c>
      <c r="G24" s="565" t="s">
        <v>285</v>
      </c>
      <c r="H24" s="553" t="s">
        <v>366</v>
      </c>
      <c r="I24" s="539" t="str">
        <f t="shared" si="1"/>
        <v>ПЕРВУШИН</v>
      </c>
      <c r="J24" s="539" t="str">
        <f t="shared" si="2"/>
        <v>О</v>
      </c>
      <c r="K24" s="539" t="str">
        <f t="shared" si="3"/>
        <v>ПЕРВУШИН О.</v>
      </c>
      <c r="L24" s="538" t="str">
        <f t="shared" si="4"/>
        <v>Первушин Олег Сергеевич</v>
      </c>
      <c r="M24" s="538" t="str">
        <f t="shared" si="5"/>
        <v>Первушин</v>
      </c>
      <c r="N24" s="538" t="str">
        <f t="shared" si="6"/>
        <v>Олег Сергеевич</v>
      </c>
      <c r="O24" s="538" t="str">
        <f t="shared" si="7"/>
        <v>Олег</v>
      </c>
      <c r="P24" s="538" t="str">
        <f t="shared" si="8"/>
        <v>ПЕРВУШИН</v>
      </c>
      <c r="Q24" s="538" t="str">
        <f t="shared" si="9"/>
        <v>ПЕРВУШИН Олег</v>
      </c>
    </row>
    <row r="25" spans="1:17" ht="15" customHeight="1">
      <c r="A25" s="4">
        <v>18</v>
      </c>
      <c r="B25" s="7" t="s">
        <v>27</v>
      </c>
      <c r="C25" s="537" t="str">
        <f t="shared" si="0"/>
        <v>РОСЛЫЙ Михаил</v>
      </c>
      <c r="D25" s="562" t="s">
        <v>257</v>
      </c>
      <c r="E25" s="685">
        <v>26369</v>
      </c>
      <c r="F25" s="264">
        <v>43</v>
      </c>
      <c r="G25" s="565" t="s">
        <v>368</v>
      </c>
      <c r="H25" s="553" t="s">
        <v>367</v>
      </c>
      <c r="I25" s="539" t="str">
        <f t="shared" si="1"/>
        <v>РОСЛЫЙ</v>
      </c>
      <c r="J25" s="539" t="str">
        <f t="shared" si="2"/>
        <v>М</v>
      </c>
      <c r="K25" s="539" t="str">
        <f t="shared" si="3"/>
        <v>РОСЛЫЙ М.</v>
      </c>
      <c r="L25" s="538" t="str">
        <f t="shared" si="4"/>
        <v>Рослый Михаил Вячеславович</v>
      </c>
      <c r="M25" s="538" t="str">
        <f t="shared" si="5"/>
        <v>Рослый</v>
      </c>
      <c r="N25" s="538" t="str">
        <f t="shared" si="6"/>
        <v>Михаил Вячеславович</v>
      </c>
      <c r="O25" s="538" t="str">
        <f t="shared" si="7"/>
        <v>Михаил</v>
      </c>
      <c r="P25" s="538" t="str">
        <f t="shared" si="8"/>
        <v>РОСЛЫЙ</v>
      </c>
      <c r="Q25" s="538" t="str">
        <f t="shared" si="9"/>
        <v>РОСЛЫЙ Михаил</v>
      </c>
    </row>
    <row r="26" spans="1:17" ht="15" customHeight="1">
      <c r="A26" s="4">
        <v>19</v>
      </c>
      <c r="B26" s="7" t="s">
        <v>28</v>
      </c>
      <c r="C26" s="537" t="str">
        <f t="shared" si="0"/>
        <v>КОРОТКОВ Дмитрий</v>
      </c>
      <c r="D26" s="562" t="s">
        <v>245</v>
      </c>
      <c r="E26" s="686" t="s">
        <v>246</v>
      </c>
      <c r="F26" s="264">
        <v>42</v>
      </c>
      <c r="G26" s="565" t="s">
        <v>231</v>
      </c>
      <c r="H26" s="553" t="s">
        <v>359</v>
      </c>
      <c r="I26" s="539" t="str">
        <f t="shared" si="1"/>
        <v>КОРОТКОВ</v>
      </c>
      <c r="J26" s="539" t="str">
        <f t="shared" si="2"/>
        <v>Д</v>
      </c>
      <c r="K26" s="539" t="str">
        <f t="shared" si="3"/>
        <v>КОРОТКОВ Д.</v>
      </c>
      <c r="L26" s="538" t="str">
        <f t="shared" si="4"/>
        <v>Коротков Дмитрий Анатольевич</v>
      </c>
      <c r="M26" s="538" t="str">
        <f t="shared" si="5"/>
        <v>Коротков</v>
      </c>
      <c r="N26" s="538" t="str">
        <f t="shared" si="6"/>
        <v>Дмитрий Анатольевич</v>
      </c>
      <c r="O26" s="538" t="str">
        <f t="shared" si="7"/>
        <v>Дмитрий</v>
      </c>
      <c r="P26" s="538" t="str">
        <f t="shared" si="8"/>
        <v>КОРОТКОВ</v>
      </c>
      <c r="Q26" s="538" t="str">
        <f t="shared" si="9"/>
        <v>КОРОТКОВ Дмитрий</v>
      </c>
    </row>
    <row r="27" spans="1:17" ht="15" customHeight="1">
      <c r="A27" s="4">
        <v>20</v>
      </c>
      <c r="B27" s="7" t="s">
        <v>29</v>
      </c>
      <c r="C27" s="537" t="str">
        <f t="shared" si="0"/>
        <v>КОНДРАШОВ Василий</v>
      </c>
      <c r="D27" s="562" t="s">
        <v>326</v>
      </c>
      <c r="E27" s="686">
        <v>1971</v>
      </c>
      <c r="F27" s="264">
        <v>45</v>
      </c>
      <c r="G27" s="565" t="s">
        <v>360</v>
      </c>
      <c r="H27" s="553" t="s">
        <v>346</v>
      </c>
      <c r="I27" s="539" t="str">
        <f t="shared" si="1"/>
        <v>КОНДРАШОВ</v>
      </c>
      <c r="J27" s="539" t="str">
        <f t="shared" si="2"/>
        <v>В</v>
      </c>
      <c r="K27" s="539" t="str">
        <f t="shared" si="3"/>
        <v>КОНДРАШОВ В.</v>
      </c>
      <c r="L27" s="538" t="str">
        <f t="shared" si="4"/>
        <v>Кондрашов Василий ?</v>
      </c>
      <c r="M27" s="538" t="str">
        <f t="shared" si="5"/>
        <v>Кондрашов</v>
      </c>
      <c r="N27" s="538" t="str">
        <f t="shared" si="6"/>
        <v>Василий ?</v>
      </c>
      <c r="O27" s="538" t="str">
        <f t="shared" si="7"/>
        <v>Василий</v>
      </c>
      <c r="P27" s="538" t="str">
        <f t="shared" si="8"/>
        <v>КОНДРАШОВ</v>
      </c>
      <c r="Q27" s="538" t="str">
        <f t="shared" si="9"/>
        <v>КОНДРАШОВ Василий</v>
      </c>
    </row>
    <row r="28" spans="1:17" ht="15" customHeight="1">
      <c r="A28" s="4">
        <v>21</v>
      </c>
      <c r="B28" s="7" t="s">
        <v>30</v>
      </c>
      <c r="C28" s="537" t="str">
        <f t="shared" si="0"/>
        <v>МЕЩЕРЯКОВ Сергей</v>
      </c>
      <c r="D28" s="562" t="s">
        <v>248</v>
      </c>
      <c r="E28" s="685">
        <v>26786</v>
      </c>
      <c r="F28" s="264">
        <v>42</v>
      </c>
      <c r="G28" s="565" t="s">
        <v>202</v>
      </c>
      <c r="H28" s="553" t="s">
        <v>347</v>
      </c>
      <c r="I28" s="539" t="str">
        <f t="shared" si="1"/>
        <v>МЕЩЕРЯКОВ</v>
      </c>
      <c r="J28" s="539" t="str">
        <f t="shared" si="2"/>
        <v>С</v>
      </c>
      <c r="K28" s="539" t="str">
        <f t="shared" si="3"/>
        <v>МЕЩЕРЯКОВ С.</v>
      </c>
      <c r="L28" s="538" t="str">
        <f t="shared" si="4"/>
        <v>Мещеряков Сергей Викторович</v>
      </c>
      <c r="M28" s="538" t="str">
        <f t="shared" si="5"/>
        <v>Мещеряков</v>
      </c>
      <c r="N28" s="538" t="str">
        <f t="shared" si="6"/>
        <v>Сергей Викторович</v>
      </c>
      <c r="O28" s="538" t="str">
        <f t="shared" si="7"/>
        <v>Сергей</v>
      </c>
      <c r="P28" s="538" t="str">
        <f t="shared" si="8"/>
        <v>МЕЩЕРЯКОВ</v>
      </c>
      <c r="Q28" s="538" t="str">
        <f t="shared" si="9"/>
        <v>МЕЩЕРЯКОВ Сергей</v>
      </c>
    </row>
    <row r="29" spans="1:17" ht="15" customHeight="1">
      <c r="A29" s="4">
        <v>22</v>
      </c>
      <c r="B29" s="7" t="s">
        <v>31</v>
      </c>
      <c r="C29" s="537" t="str">
        <f t="shared" si="0"/>
        <v>КРЕТОВ Глеб</v>
      </c>
      <c r="D29" s="562" t="s">
        <v>336</v>
      </c>
      <c r="E29" s="686">
        <v>1970</v>
      </c>
      <c r="F29" s="264">
        <v>45</v>
      </c>
      <c r="G29" s="565" t="s">
        <v>202</v>
      </c>
      <c r="H29" s="553" t="s">
        <v>347</v>
      </c>
      <c r="I29" s="539" t="str">
        <f t="shared" si="1"/>
        <v>КРЕТОВ</v>
      </c>
      <c r="J29" s="539" t="str">
        <f t="shared" si="2"/>
        <v>Г</v>
      </c>
      <c r="K29" s="539" t="str">
        <f t="shared" si="3"/>
        <v>КРЕТОВ Г.</v>
      </c>
      <c r="L29" s="538" t="str">
        <f t="shared" si="4"/>
        <v>Кретов Глеб Анатольевич</v>
      </c>
      <c r="M29" s="538" t="str">
        <f t="shared" si="5"/>
        <v>Кретов</v>
      </c>
      <c r="N29" s="538" t="str">
        <f t="shared" si="6"/>
        <v>Глеб Анатольевич</v>
      </c>
      <c r="O29" s="538" t="str">
        <f t="shared" si="7"/>
        <v>Глеб</v>
      </c>
      <c r="P29" s="538" t="str">
        <f t="shared" si="8"/>
        <v>КРЕТОВ</v>
      </c>
      <c r="Q29" s="538" t="str">
        <f t="shared" si="9"/>
        <v>КРЕТОВ Глеб</v>
      </c>
    </row>
    <row r="30" spans="1:17" ht="15" customHeight="1">
      <c r="A30" s="4">
        <v>23</v>
      </c>
      <c r="B30" s="7" t="s">
        <v>32</v>
      </c>
      <c r="C30" s="537" t="str">
        <f t="shared" si="0"/>
        <v>СМИРНОВ Сергей</v>
      </c>
      <c r="D30" s="562" t="s">
        <v>293</v>
      </c>
      <c r="E30" s="686">
        <v>1969</v>
      </c>
      <c r="F30" s="264">
        <v>46</v>
      </c>
      <c r="G30" s="565" t="s">
        <v>202</v>
      </c>
      <c r="H30" s="553" t="s">
        <v>347</v>
      </c>
      <c r="I30" s="539" t="str">
        <f t="shared" si="1"/>
        <v>СМИРНОВ</v>
      </c>
      <c r="J30" s="539" t="str">
        <f t="shared" si="2"/>
        <v>С</v>
      </c>
      <c r="K30" s="539" t="str">
        <f t="shared" si="3"/>
        <v>СМИРНОВ С.</v>
      </c>
      <c r="L30" s="538" t="str">
        <f t="shared" si="4"/>
        <v>Смирнов Сергей Валентинович</v>
      </c>
      <c r="M30" s="538" t="str">
        <f t="shared" si="5"/>
        <v>Смирнов</v>
      </c>
      <c r="N30" s="538" t="str">
        <f t="shared" si="6"/>
        <v>Сергей Валентинович</v>
      </c>
      <c r="O30" s="538" t="str">
        <f t="shared" si="7"/>
        <v>Сергей</v>
      </c>
      <c r="P30" s="538" t="str">
        <f t="shared" si="8"/>
        <v>СМИРНОВ</v>
      </c>
      <c r="Q30" s="538" t="str">
        <f t="shared" si="9"/>
        <v>СМИРНОВ Сергей</v>
      </c>
    </row>
    <row r="31" spans="1:17" ht="15" customHeight="1">
      <c r="A31" s="4">
        <v>24</v>
      </c>
      <c r="B31" s="7" t="s">
        <v>33</v>
      </c>
      <c r="C31" s="537" t="str">
        <f t="shared" si="0"/>
        <v>ЛОРКИН Алексей</v>
      </c>
      <c r="D31" s="562" t="s">
        <v>297</v>
      </c>
      <c r="E31" s="685">
        <v>24997</v>
      </c>
      <c r="F31" s="264">
        <v>47</v>
      </c>
      <c r="G31" s="565" t="s">
        <v>202</v>
      </c>
      <c r="H31" s="553" t="s">
        <v>347</v>
      </c>
      <c r="I31" s="539" t="str">
        <f t="shared" si="1"/>
        <v>ЛОРКИН</v>
      </c>
      <c r="J31" s="539" t="str">
        <f t="shared" si="2"/>
        <v>А</v>
      </c>
      <c r="K31" s="539" t="str">
        <f t="shared" si="3"/>
        <v>ЛОРКИН А.</v>
      </c>
      <c r="L31" s="538" t="str">
        <f t="shared" si="4"/>
        <v>Лоркин Алексей Юрьевич</v>
      </c>
      <c r="M31" s="538" t="str">
        <f t="shared" si="5"/>
        <v>Лоркин</v>
      </c>
      <c r="N31" s="538" t="str">
        <f t="shared" si="6"/>
        <v>Алексей Юрьевич</v>
      </c>
      <c r="O31" s="538" t="str">
        <f t="shared" si="7"/>
        <v>Алексей</v>
      </c>
      <c r="P31" s="538" t="str">
        <f t="shared" si="8"/>
        <v>ЛОРКИН</v>
      </c>
      <c r="Q31" s="538" t="str">
        <f t="shared" si="9"/>
        <v>ЛОРКИН Алексей</v>
      </c>
    </row>
    <row r="32" spans="1:17" ht="15" customHeight="1">
      <c r="A32" s="4">
        <v>25</v>
      </c>
      <c r="B32" s="7" t="s">
        <v>8</v>
      </c>
      <c r="C32" s="537" t="str">
        <f t="shared" si="0"/>
        <v>ФИЛИППОВ Игорь</v>
      </c>
      <c r="D32" s="562" t="s">
        <v>302</v>
      </c>
      <c r="E32" s="685">
        <v>24926</v>
      </c>
      <c r="F32" s="264">
        <v>47</v>
      </c>
      <c r="G32" s="565" t="s">
        <v>202</v>
      </c>
      <c r="H32" s="553" t="s">
        <v>347</v>
      </c>
      <c r="I32" s="539" t="str">
        <f t="shared" si="1"/>
        <v>ФИЛИППОВ</v>
      </c>
      <c r="J32" s="539" t="str">
        <f t="shared" si="2"/>
        <v>И</v>
      </c>
      <c r="K32" s="539" t="str">
        <f t="shared" si="3"/>
        <v>ФИЛИППОВ И.</v>
      </c>
      <c r="L32" s="538" t="str">
        <f t="shared" si="4"/>
        <v>Филиппов Игорь Иванович</v>
      </c>
      <c r="M32" s="538" t="str">
        <f t="shared" si="5"/>
        <v>Филиппов</v>
      </c>
      <c r="N32" s="538" t="str">
        <f t="shared" si="6"/>
        <v>Игорь Иванович</v>
      </c>
      <c r="O32" s="538" t="str">
        <f t="shared" si="7"/>
        <v>Игорь</v>
      </c>
      <c r="P32" s="538" t="str">
        <f t="shared" si="8"/>
        <v>ФИЛИППОВ</v>
      </c>
      <c r="Q32" s="538" t="str">
        <f t="shared" si="9"/>
        <v>ФИЛИППОВ Игорь</v>
      </c>
    </row>
    <row r="33" spans="1:17" ht="15" customHeight="1">
      <c r="A33" s="4">
        <v>26</v>
      </c>
      <c r="B33" s="7" t="s">
        <v>34</v>
      </c>
      <c r="C33" s="537" t="str">
        <f t="shared" si="0"/>
        <v>ОРЛОВ Алексей</v>
      </c>
      <c r="D33" s="562" t="s">
        <v>318</v>
      </c>
      <c r="E33" s="685">
        <v>24643</v>
      </c>
      <c r="F33" s="264">
        <v>48</v>
      </c>
      <c r="G33" s="565" t="s">
        <v>202</v>
      </c>
      <c r="H33" s="553" t="s">
        <v>347</v>
      </c>
      <c r="I33" s="539" t="str">
        <f t="shared" si="1"/>
        <v>ОРЛОВ</v>
      </c>
      <c r="J33" s="539" t="str">
        <f t="shared" si="2"/>
        <v>А</v>
      </c>
      <c r="K33" s="539" t="str">
        <f t="shared" si="3"/>
        <v>ОРЛОВ А.</v>
      </c>
      <c r="L33" s="538" t="str">
        <f t="shared" si="4"/>
        <v>Орлов Алексей Игоревич</v>
      </c>
      <c r="M33" s="538" t="str">
        <f t="shared" si="5"/>
        <v>Орлов</v>
      </c>
      <c r="N33" s="538" t="str">
        <f t="shared" si="6"/>
        <v>Алексей Игоревич</v>
      </c>
      <c r="O33" s="538" t="str">
        <f t="shared" si="7"/>
        <v>Алексей</v>
      </c>
      <c r="P33" s="538" t="str">
        <f t="shared" si="8"/>
        <v>ОРЛОВ</v>
      </c>
      <c r="Q33" s="538" t="str">
        <f t="shared" si="9"/>
        <v>ОРЛОВ Алексей</v>
      </c>
    </row>
    <row r="34" spans="1:17" ht="15" customHeight="1">
      <c r="A34" s="4">
        <v>27</v>
      </c>
      <c r="B34" s="7" t="s">
        <v>35</v>
      </c>
      <c r="C34" s="537" t="str">
        <f t="shared" si="0"/>
        <v>БУГРОВ Андрей</v>
      </c>
      <c r="D34" s="562" t="s">
        <v>331</v>
      </c>
      <c r="E34" s="685">
        <v>24477</v>
      </c>
      <c r="F34" s="264">
        <v>49</v>
      </c>
      <c r="G34" s="565" t="s">
        <v>204</v>
      </c>
      <c r="H34" s="553" t="s">
        <v>347</v>
      </c>
      <c r="I34" s="539" t="str">
        <f t="shared" si="1"/>
        <v>БУГРОВ</v>
      </c>
      <c r="J34" s="539" t="str">
        <f t="shared" si="2"/>
        <v>А</v>
      </c>
      <c r="K34" s="539" t="str">
        <f t="shared" si="3"/>
        <v>БУГРОВ А.</v>
      </c>
      <c r="L34" s="538" t="str">
        <f t="shared" si="4"/>
        <v>Бугров Андрей Валерьевич</v>
      </c>
      <c r="M34" s="538" t="str">
        <f t="shared" si="5"/>
        <v>Бугров</v>
      </c>
      <c r="N34" s="538" t="str">
        <f t="shared" si="6"/>
        <v>Андрей Валерьевич</v>
      </c>
      <c r="O34" s="538" t="str">
        <f t="shared" si="7"/>
        <v>Андрей</v>
      </c>
      <c r="P34" s="538" t="str">
        <f t="shared" si="8"/>
        <v>БУГРОВ</v>
      </c>
      <c r="Q34" s="538" t="str">
        <f t="shared" si="9"/>
        <v>БУГРОВ Андрей</v>
      </c>
    </row>
    <row r="35" spans="1:17" ht="15" customHeight="1">
      <c r="A35" s="4">
        <v>28</v>
      </c>
      <c r="B35" s="7" t="s">
        <v>9</v>
      </c>
      <c r="C35" s="537" t="str">
        <f t="shared" si="0"/>
        <v>ГУБАЙДУЛЛИН Айдар</v>
      </c>
      <c r="D35" s="562" t="s">
        <v>241</v>
      </c>
      <c r="E35" s="687">
        <v>26900</v>
      </c>
      <c r="F35" s="264">
        <v>42</v>
      </c>
      <c r="G35" s="565" t="s">
        <v>242</v>
      </c>
      <c r="H35" s="553" t="s">
        <v>351</v>
      </c>
      <c r="I35" s="539" t="str">
        <f t="shared" si="1"/>
        <v>ГУБАЙДУЛЛИН</v>
      </c>
      <c r="J35" s="539" t="str">
        <f t="shared" si="2"/>
        <v>А</v>
      </c>
      <c r="K35" s="539" t="str">
        <f t="shared" si="3"/>
        <v>ГУБАЙДУЛЛИН А.</v>
      </c>
      <c r="L35" s="538" t="str">
        <f t="shared" si="4"/>
        <v>Губайдуллин Айдар Шамилович</v>
      </c>
      <c r="M35" s="538" t="str">
        <f t="shared" si="5"/>
        <v>Губайдуллин</v>
      </c>
      <c r="N35" s="538" t="str">
        <f t="shared" si="6"/>
        <v>Айдар Шамилович</v>
      </c>
      <c r="O35" s="538" t="str">
        <f t="shared" si="7"/>
        <v>Айдар</v>
      </c>
      <c r="P35" s="538" t="str">
        <f t="shared" si="8"/>
        <v>ГУБАЙДУЛЛИН</v>
      </c>
      <c r="Q35" s="538" t="str">
        <f t="shared" si="9"/>
        <v>ГУБАЙДУЛЛИН Айдар</v>
      </c>
    </row>
    <row r="36" spans="1:17" ht="15" customHeight="1">
      <c r="A36" s="4">
        <v>29</v>
      </c>
      <c r="B36" s="7" t="s">
        <v>36</v>
      </c>
      <c r="C36" s="537" t="str">
        <f t="shared" si="0"/>
        <v>АЛЕКСЕЕВ Анатолий</v>
      </c>
      <c r="D36" s="562" t="s">
        <v>307</v>
      </c>
      <c r="E36" s="685">
        <v>24924</v>
      </c>
      <c r="F36" s="264">
        <v>48</v>
      </c>
      <c r="G36" s="565" t="s">
        <v>345</v>
      </c>
      <c r="H36" s="553" t="s">
        <v>346</v>
      </c>
      <c r="I36" s="539" t="str">
        <f t="shared" si="1"/>
        <v>АЛЕКСЕЕВ</v>
      </c>
      <c r="J36" s="539" t="str">
        <f t="shared" si="2"/>
        <v>А</v>
      </c>
      <c r="K36" s="539" t="str">
        <f aca="true" t="shared" si="10" ref="K36:K43">CONCATENATE(I36," ",J36,".")</f>
        <v>АЛЕКСЕЕВ А.</v>
      </c>
      <c r="L36" s="538" t="str">
        <f t="shared" si="4"/>
        <v>Алексеев Анатолий Андреевич</v>
      </c>
      <c r="M36" s="538" t="str">
        <f t="shared" si="5"/>
        <v>Алексеев</v>
      </c>
      <c r="N36" s="538" t="str">
        <f t="shared" si="6"/>
        <v>Анатолий Андреевич</v>
      </c>
      <c r="O36" s="538" t="str">
        <f t="shared" si="7"/>
        <v>Анатолий</v>
      </c>
      <c r="P36" s="538" t="str">
        <f t="shared" si="8"/>
        <v>АЛЕКСЕЕВ</v>
      </c>
      <c r="Q36" s="538" t="str">
        <f t="shared" si="9"/>
        <v>АЛЕКСЕЕВ Анатолий</v>
      </c>
    </row>
    <row r="37" spans="1:17" ht="15" customHeight="1">
      <c r="A37" s="4">
        <v>30</v>
      </c>
      <c r="B37" s="7" t="s">
        <v>37</v>
      </c>
      <c r="C37" s="537" t="str">
        <f t="shared" si="0"/>
        <v>АНОХИН Алексей</v>
      </c>
      <c r="D37" s="562" t="s">
        <v>294</v>
      </c>
      <c r="E37" s="685">
        <v>25397</v>
      </c>
      <c r="F37" s="264">
        <v>47</v>
      </c>
      <c r="G37" s="565" t="s">
        <v>202</v>
      </c>
      <c r="H37" s="553" t="s">
        <v>347</v>
      </c>
      <c r="I37" s="539" t="str">
        <f t="shared" si="1"/>
        <v>АНОХИН</v>
      </c>
      <c r="J37" s="539" t="str">
        <f t="shared" si="2"/>
        <v>А</v>
      </c>
      <c r="K37" s="539" t="str">
        <f t="shared" si="10"/>
        <v>АНОХИН А.</v>
      </c>
      <c r="L37" s="538" t="str">
        <f t="shared" si="4"/>
        <v>Анохин Алексей Николаевич</v>
      </c>
      <c r="M37" s="538" t="str">
        <f t="shared" si="5"/>
        <v>Анохин</v>
      </c>
      <c r="N37" s="538" t="str">
        <f t="shared" si="6"/>
        <v>Алексей Николаевич</v>
      </c>
      <c r="O37" s="538" t="str">
        <f t="shared" si="7"/>
        <v>Алексей</v>
      </c>
      <c r="P37" s="538" t="str">
        <f t="shared" si="8"/>
        <v>АНОХИН</v>
      </c>
      <c r="Q37" s="538" t="str">
        <f t="shared" si="9"/>
        <v>АНОХИН Алексей</v>
      </c>
    </row>
    <row r="38" spans="1:17" ht="15" customHeight="1">
      <c r="A38" s="4">
        <v>31</v>
      </c>
      <c r="B38" s="7" t="s">
        <v>38</v>
      </c>
      <c r="C38" s="537" t="str">
        <f t="shared" si="0"/>
        <v>АНТИПОВ Сергей</v>
      </c>
      <c r="D38" s="562" t="s">
        <v>329</v>
      </c>
      <c r="E38" s="686">
        <v>1971</v>
      </c>
      <c r="F38" s="264">
        <v>44</v>
      </c>
      <c r="G38" s="565" t="s">
        <v>204</v>
      </c>
      <c r="H38" s="553" t="s">
        <v>347</v>
      </c>
      <c r="I38" s="539" t="str">
        <f t="shared" si="1"/>
        <v>АНТИПОВ</v>
      </c>
      <c r="J38" s="539" t="str">
        <f t="shared" si="2"/>
        <v>С</v>
      </c>
      <c r="K38" s="539" t="str">
        <f t="shared" si="10"/>
        <v>АНТИПОВ С.</v>
      </c>
      <c r="L38" s="538" t="str">
        <f t="shared" si="4"/>
        <v>Антипов Сергей Анатольевич</v>
      </c>
      <c r="M38" s="538" t="str">
        <f t="shared" si="5"/>
        <v>Антипов</v>
      </c>
      <c r="N38" s="538" t="str">
        <f t="shared" si="6"/>
        <v>Сергей Анатольевич</v>
      </c>
      <c r="O38" s="538" t="str">
        <f t="shared" si="7"/>
        <v>Сергей</v>
      </c>
      <c r="P38" s="538" t="str">
        <f t="shared" si="8"/>
        <v>АНТИПОВ</v>
      </c>
      <c r="Q38" s="538" t="str">
        <f t="shared" si="9"/>
        <v>АНТИПОВ Сергей</v>
      </c>
    </row>
    <row r="39" spans="1:17" ht="15" customHeight="1">
      <c r="A39" s="4">
        <v>32</v>
      </c>
      <c r="B39" s="7" t="s">
        <v>39</v>
      </c>
      <c r="C39" s="537" t="str">
        <f t="shared" si="0"/>
        <v>АНТОНОВ Валерий</v>
      </c>
      <c r="D39" s="562" t="s">
        <v>220</v>
      </c>
      <c r="E39" s="685">
        <v>27604</v>
      </c>
      <c r="F39" s="264">
        <v>41</v>
      </c>
      <c r="G39" s="565" t="s">
        <v>202</v>
      </c>
      <c r="H39" s="553" t="s">
        <v>347</v>
      </c>
      <c r="I39" s="539" t="str">
        <f t="shared" si="1"/>
        <v>АНТОНОВ</v>
      </c>
      <c r="J39" s="539" t="str">
        <f t="shared" si="2"/>
        <v>В</v>
      </c>
      <c r="K39" s="539" t="str">
        <f t="shared" si="10"/>
        <v>АНТОНОВ В.</v>
      </c>
      <c r="L39" s="538" t="str">
        <f t="shared" si="4"/>
        <v>Антонов Валерий Владимирович</v>
      </c>
      <c r="M39" s="538" t="str">
        <f t="shared" si="5"/>
        <v>Антонов</v>
      </c>
      <c r="N39" s="538" t="str">
        <f t="shared" si="6"/>
        <v>Валерий Владимирович</v>
      </c>
      <c r="O39" s="538" t="str">
        <f t="shared" si="7"/>
        <v>Валерий</v>
      </c>
      <c r="P39" s="538" t="str">
        <f t="shared" si="8"/>
        <v>АНТОНОВ</v>
      </c>
      <c r="Q39" s="538" t="str">
        <f t="shared" si="9"/>
        <v>АНТОНОВ Валерий</v>
      </c>
    </row>
    <row r="40" spans="1:17" ht="15" customHeight="1">
      <c r="A40" s="4">
        <v>33</v>
      </c>
      <c r="B40" s="7" t="s">
        <v>40</v>
      </c>
      <c r="C40" s="537" t="str">
        <f t="shared" si="0"/>
        <v>АСЛАНИДИ Федор</v>
      </c>
      <c r="D40" s="562" t="s">
        <v>330</v>
      </c>
      <c r="E40" s="686" t="s">
        <v>308</v>
      </c>
      <c r="F40" s="264">
        <v>48</v>
      </c>
      <c r="G40" s="565" t="s">
        <v>204</v>
      </c>
      <c r="H40" s="553" t="s">
        <v>347</v>
      </c>
      <c r="I40" s="539" t="str">
        <f t="shared" si="1"/>
        <v>АСЛАНИДИ</v>
      </c>
      <c r="J40" s="539" t="str">
        <f t="shared" si="2"/>
        <v>Ф</v>
      </c>
      <c r="K40" s="539" t="str">
        <f t="shared" si="10"/>
        <v>АСЛАНИДИ Ф.</v>
      </c>
      <c r="L40" s="538" t="str">
        <f t="shared" si="4"/>
        <v>Асланиди Федор Авраамович</v>
      </c>
      <c r="M40" s="538" t="str">
        <f t="shared" si="5"/>
        <v>Асланиди</v>
      </c>
      <c r="N40" s="538" t="str">
        <f t="shared" si="6"/>
        <v>Федор Авраамович</v>
      </c>
      <c r="O40" s="538" t="str">
        <f t="shared" si="7"/>
        <v>Федор</v>
      </c>
      <c r="P40" s="538" t="str">
        <f t="shared" si="8"/>
        <v>АСЛАНИДИ</v>
      </c>
      <c r="Q40" s="538" t="str">
        <f t="shared" si="9"/>
        <v>АСЛАНИДИ Федор</v>
      </c>
    </row>
    <row r="41" spans="1:17" ht="15" customHeight="1">
      <c r="A41" s="4">
        <v>34</v>
      </c>
      <c r="B41" s="7" t="s">
        <v>41</v>
      </c>
      <c r="C41" s="537" t="str">
        <f t="shared" si="0"/>
        <v>БАХМЕТЬЕВ Валерий</v>
      </c>
      <c r="D41" s="562" t="s">
        <v>240</v>
      </c>
      <c r="E41" s="685">
        <v>27311</v>
      </c>
      <c r="F41" s="264">
        <v>41</v>
      </c>
      <c r="G41" s="565" t="s">
        <v>202</v>
      </c>
      <c r="H41" s="553" t="s">
        <v>347</v>
      </c>
      <c r="I41" s="539" t="str">
        <f t="shared" si="1"/>
        <v>БАХМЕТЬЕВ</v>
      </c>
      <c r="J41" s="539" t="str">
        <f t="shared" si="2"/>
        <v>В</v>
      </c>
      <c r="K41" s="539" t="str">
        <f t="shared" si="10"/>
        <v>БАХМЕТЬЕВ В.</v>
      </c>
      <c r="L41" s="538" t="str">
        <f t="shared" si="4"/>
        <v>Бахметьев Валерий Николаевич</v>
      </c>
      <c r="M41" s="538" t="str">
        <f t="shared" si="5"/>
        <v>Бахметьев</v>
      </c>
      <c r="N41" s="538" t="str">
        <f t="shared" si="6"/>
        <v>Валерий Николаевич</v>
      </c>
      <c r="O41" s="538" t="str">
        <f t="shared" si="7"/>
        <v>Валерий</v>
      </c>
      <c r="P41" s="538" t="str">
        <f t="shared" si="8"/>
        <v>БАХМЕТЬЕВ</v>
      </c>
      <c r="Q41" s="538" t="str">
        <f t="shared" si="9"/>
        <v>БАХМЕТЬЕВ Валерий</v>
      </c>
    </row>
    <row r="42" spans="1:17" ht="15" customHeight="1">
      <c r="A42" s="4">
        <v>35</v>
      </c>
      <c r="B42" s="7" t="s">
        <v>42</v>
      </c>
      <c r="C42" s="537" t="str">
        <f aca="true" t="shared" si="11" ref="C42:C71">IF(D42="","",(Q42))</f>
        <v>БЕЛОВ Андрей</v>
      </c>
      <c r="D42" s="562" t="s">
        <v>251</v>
      </c>
      <c r="E42" s="685">
        <v>26373</v>
      </c>
      <c r="F42" s="264">
        <v>43</v>
      </c>
      <c r="G42" s="565" t="s">
        <v>202</v>
      </c>
      <c r="H42" s="553" t="s">
        <v>347</v>
      </c>
      <c r="I42" s="539" t="str">
        <f aca="true" t="shared" si="12" ref="I42:I71">MID(C42,1,SEARCH(" ",C42)-1)</f>
        <v>БЕЛОВ</v>
      </c>
      <c r="J42" s="539" t="str">
        <f aca="true" t="shared" si="13" ref="J42:J71">MID(C42,SEARCH(" ",C42)+1,1)</f>
        <v>А</v>
      </c>
      <c r="K42" s="539" t="str">
        <f t="shared" si="10"/>
        <v>БЕЛОВ А.</v>
      </c>
      <c r="L42" s="538" t="str">
        <f aca="true" t="shared" si="14" ref="L42:L71">TRIM(D42)</f>
        <v>Белов Андрей Борисович</v>
      </c>
      <c r="M42" s="538" t="str">
        <f aca="true" t="shared" si="15" ref="M42:M71">MID(L42,1,SEARCH(" ",L42)-1)</f>
        <v>Белов</v>
      </c>
      <c r="N42" s="538" t="str">
        <f aca="true" t="shared" si="16" ref="N42:N71">MID(L42,SEARCH(" ",L42)+1,100)</f>
        <v>Андрей Борисович</v>
      </c>
      <c r="O42" s="538" t="str">
        <f aca="true" t="shared" si="17" ref="O42:O71">MID(N42,1,SEARCH(" ",N42)-1)</f>
        <v>Андрей</v>
      </c>
      <c r="P42" s="538" t="str">
        <f aca="true" t="shared" si="18" ref="P42:P71">UPPER(M42)</f>
        <v>БЕЛОВ</v>
      </c>
      <c r="Q42" s="538" t="str">
        <f aca="true" t="shared" si="19" ref="Q42:Q71">CONCATENATE(P42," ",O42)</f>
        <v>БЕЛОВ Андрей</v>
      </c>
    </row>
    <row r="43" spans="1:17" ht="15" customHeight="1">
      <c r="A43" s="4">
        <v>36</v>
      </c>
      <c r="B43" s="7" t="s">
        <v>43</v>
      </c>
      <c r="C43" s="537" t="str">
        <f t="shared" si="11"/>
        <v>ВАНЕЕВ Дмитрий</v>
      </c>
      <c r="D43" s="562" t="s">
        <v>619</v>
      </c>
      <c r="E43" s="685">
        <v>27580</v>
      </c>
      <c r="F43" s="264">
        <v>40</v>
      </c>
      <c r="G43" s="565" t="s">
        <v>208</v>
      </c>
      <c r="H43" s="553" t="s">
        <v>357</v>
      </c>
      <c r="I43" s="539" t="str">
        <f t="shared" si="12"/>
        <v>ВАНЕЕВ</v>
      </c>
      <c r="J43" s="539" t="str">
        <f t="shared" si="13"/>
        <v>Д</v>
      </c>
      <c r="K43" s="539" t="str">
        <f t="shared" si="10"/>
        <v>ВАНЕЕВ Д.</v>
      </c>
      <c r="L43" s="538" t="str">
        <f t="shared" si="14"/>
        <v>Ванеев Дмитрий Николаевич</v>
      </c>
      <c r="M43" s="538" t="str">
        <f t="shared" si="15"/>
        <v>Ванеев</v>
      </c>
      <c r="N43" s="538" t="str">
        <f t="shared" si="16"/>
        <v>Дмитрий Николаевич</v>
      </c>
      <c r="O43" s="538" t="str">
        <f t="shared" si="17"/>
        <v>Дмитрий</v>
      </c>
      <c r="P43" s="538" t="str">
        <f t="shared" si="18"/>
        <v>ВАНЕЕВ</v>
      </c>
      <c r="Q43" s="538" t="str">
        <f t="shared" si="19"/>
        <v>ВАНЕЕВ Дмитрий</v>
      </c>
    </row>
    <row r="44" spans="1:17" ht="15" customHeight="1">
      <c r="A44" s="4">
        <v>37</v>
      </c>
      <c r="B44" s="7" t="s">
        <v>44</v>
      </c>
      <c r="C44" s="537" t="str">
        <f t="shared" si="11"/>
        <v>ВЕНЕДИКТОВ Дмитрий</v>
      </c>
      <c r="D44" s="562" t="s">
        <v>332</v>
      </c>
      <c r="E44" s="685">
        <v>25955</v>
      </c>
      <c r="F44" s="264">
        <v>45</v>
      </c>
      <c r="G44" s="565" t="s">
        <v>204</v>
      </c>
      <c r="H44" s="553" t="s">
        <v>347</v>
      </c>
      <c r="I44" s="539" t="str">
        <f t="shared" si="12"/>
        <v>ВЕНЕДИКТОВ</v>
      </c>
      <c r="J44" s="539" t="str">
        <f t="shared" si="13"/>
        <v>Д</v>
      </c>
      <c r="K44" s="539" t="str">
        <f aca="true" t="shared" si="20" ref="K44:K63">CONCATENATE(I44," ",J44,".")</f>
        <v>ВЕНЕДИКТОВ Д.</v>
      </c>
      <c r="L44" s="538" t="str">
        <f t="shared" si="14"/>
        <v>Венедиктов Дмитрий Михайлович</v>
      </c>
      <c r="M44" s="538" t="str">
        <f t="shared" si="15"/>
        <v>Венедиктов</v>
      </c>
      <c r="N44" s="538" t="str">
        <f t="shared" si="16"/>
        <v>Дмитрий Михайлович</v>
      </c>
      <c r="O44" s="538" t="str">
        <f t="shared" si="17"/>
        <v>Дмитрий</v>
      </c>
      <c r="P44" s="538" t="str">
        <f t="shared" si="18"/>
        <v>ВЕНЕДИКТОВ</v>
      </c>
      <c r="Q44" s="538" t="str">
        <f t="shared" si="19"/>
        <v>ВЕНЕДИКТОВ Дмитрий</v>
      </c>
    </row>
    <row r="45" spans="1:17" ht="15" customHeight="1">
      <c r="A45" s="4">
        <v>38</v>
      </c>
      <c r="B45" s="7" t="s">
        <v>45</v>
      </c>
      <c r="C45" s="537" t="str">
        <f t="shared" si="11"/>
        <v>ВЕРЕТЕННИКОВ Олег</v>
      </c>
      <c r="D45" s="562" t="s">
        <v>333</v>
      </c>
      <c r="E45" s="686">
        <v>1967</v>
      </c>
      <c r="F45" s="264">
        <v>48</v>
      </c>
      <c r="G45" s="565" t="s">
        <v>204</v>
      </c>
      <c r="H45" s="553" t="s">
        <v>347</v>
      </c>
      <c r="I45" s="539" t="str">
        <f t="shared" si="12"/>
        <v>ВЕРЕТЕННИКОВ</v>
      </c>
      <c r="J45" s="539" t="str">
        <f t="shared" si="13"/>
        <v>О</v>
      </c>
      <c r="K45" s="539" t="str">
        <f t="shared" si="20"/>
        <v>ВЕРЕТЕННИКОВ О.</v>
      </c>
      <c r="L45" s="538" t="str">
        <f t="shared" si="14"/>
        <v>Веретенников Олег Викторович</v>
      </c>
      <c r="M45" s="538" t="str">
        <f t="shared" si="15"/>
        <v>Веретенников</v>
      </c>
      <c r="N45" s="538" t="str">
        <f t="shared" si="16"/>
        <v>Олег Викторович</v>
      </c>
      <c r="O45" s="538" t="str">
        <f t="shared" si="17"/>
        <v>Олег</v>
      </c>
      <c r="P45" s="538" t="str">
        <f t="shared" si="18"/>
        <v>ВЕРЕТЕННИКОВ</v>
      </c>
      <c r="Q45" s="538" t="str">
        <f t="shared" si="19"/>
        <v>ВЕРЕТЕННИКОВ Олег</v>
      </c>
    </row>
    <row r="46" spans="1:17" ht="15" customHeight="1">
      <c r="A46" s="4">
        <v>39</v>
      </c>
      <c r="B46" s="7" t="s">
        <v>65</v>
      </c>
      <c r="C46" s="537" t="str">
        <f t="shared" si="11"/>
        <v>ГУДКОВ Андрей</v>
      </c>
      <c r="D46" s="562" t="s">
        <v>280</v>
      </c>
      <c r="E46" s="685">
        <v>26069</v>
      </c>
      <c r="F46" s="264">
        <v>44</v>
      </c>
      <c r="G46" s="565" t="s">
        <v>202</v>
      </c>
      <c r="H46" s="553" t="s">
        <v>347</v>
      </c>
      <c r="I46" s="539" t="str">
        <f t="shared" si="12"/>
        <v>ГУДКОВ</v>
      </c>
      <c r="J46" s="539" t="str">
        <f t="shared" si="13"/>
        <v>А</v>
      </c>
      <c r="K46" s="539" t="str">
        <f t="shared" si="20"/>
        <v>ГУДКОВ А.</v>
      </c>
      <c r="L46" s="538" t="str">
        <f t="shared" si="14"/>
        <v>Гудков Андрей Вячеславович</v>
      </c>
      <c r="M46" s="538" t="str">
        <f t="shared" si="15"/>
        <v>Гудков</v>
      </c>
      <c r="N46" s="538" t="str">
        <f t="shared" si="16"/>
        <v>Андрей Вячеславович</v>
      </c>
      <c r="O46" s="538" t="str">
        <f t="shared" si="17"/>
        <v>Андрей</v>
      </c>
      <c r="P46" s="538" t="str">
        <f t="shared" si="18"/>
        <v>ГУДКОВ</v>
      </c>
      <c r="Q46" s="538" t="str">
        <f t="shared" si="19"/>
        <v>ГУДКОВ Андрей</v>
      </c>
    </row>
    <row r="47" spans="1:17" ht="15" customHeight="1">
      <c r="A47" s="4">
        <v>40</v>
      </c>
      <c r="B47" s="7" t="s">
        <v>66</v>
      </c>
      <c r="C47" s="537" t="str">
        <f t="shared" si="11"/>
        <v>ГУСЕВ Андрей</v>
      </c>
      <c r="D47" s="562" t="s">
        <v>334</v>
      </c>
      <c r="E47" s="685">
        <v>25542</v>
      </c>
      <c r="F47" s="264">
        <v>46</v>
      </c>
      <c r="G47" s="565" t="s">
        <v>202</v>
      </c>
      <c r="H47" s="553" t="s">
        <v>347</v>
      </c>
      <c r="I47" s="539" t="str">
        <f t="shared" si="12"/>
        <v>ГУСЕВ</v>
      </c>
      <c r="J47" s="539" t="str">
        <f t="shared" si="13"/>
        <v>А</v>
      </c>
      <c r="K47" s="539" t="str">
        <f t="shared" si="20"/>
        <v>ГУСЕВ А.</v>
      </c>
      <c r="L47" s="538" t="str">
        <f t="shared" si="14"/>
        <v>Гусев Андрей Николаевич</v>
      </c>
      <c r="M47" s="538" t="str">
        <f t="shared" si="15"/>
        <v>Гусев</v>
      </c>
      <c r="N47" s="538" t="str">
        <f t="shared" si="16"/>
        <v>Андрей Николаевич</v>
      </c>
      <c r="O47" s="538" t="str">
        <f t="shared" si="17"/>
        <v>Андрей</v>
      </c>
      <c r="P47" s="538" t="str">
        <f t="shared" si="18"/>
        <v>ГУСЕВ</v>
      </c>
      <c r="Q47" s="538" t="str">
        <f t="shared" si="19"/>
        <v>ГУСЕВ Андрей</v>
      </c>
    </row>
    <row r="48" spans="1:17" ht="15" customHeight="1">
      <c r="A48" s="4">
        <v>41</v>
      </c>
      <c r="B48" s="7" t="s">
        <v>67</v>
      </c>
      <c r="C48" s="537" t="str">
        <f t="shared" si="11"/>
        <v>ДАНИЛОВ Алексей</v>
      </c>
      <c r="D48" s="562" t="s">
        <v>269</v>
      </c>
      <c r="E48" s="687">
        <v>26114</v>
      </c>
      <c r="F48" s="264">
        <v>44</v>
      </c>
      <c r="G48" s="565" t="s">
        <v>202</v>
      </c>
      <c r="H48" s="553" t="s">
        <v>347</v>
      </c>
      <c r="I48" s="539" t="str">
        <f t="shared" si="12"/>
        <v>ДАНИЛОВ</v>
      </c>
      <c r="J48" s="539" t="str">
        <f t="shared" si="13"/>
        <v>А</v>
      </c>
      <c r="K48" s="539" t="str">
        <f t="shared" si="20"/>
        <v>ДАНИЛОВ А.</v>
      </c>
      <c r="L48" s="538" t="str">
        <f t="shared" si="14"/>
        <v>Данилов Алексей Григорьевич</v>
      </c>
      <c r="M48" s="538" t="str">
        <f t="shared" si="15"/>
        <v>Данилов</v>
      </c>
      <c r="N48" s="538" t="str">
        <f t="shared" si="16"/>
        <v>Алексей Григорьевич</v>
      </c>
      <c r="O48" s="538" t="str">
        <f t="shared" si="17"/>
        <v>Алексей</v>
      </c>
      <c r="P48" s="538" t="str">
        <f t="shared" si="18"/>
        <v>ДАНИЛОВ</v>
      </c>
      <c r="Q48" s="538" t="str">
        <f t="shared" si="19"/>
        <v>ДАНИЛОВ Алексей</v>
      </c>
    </row>
    <row r="49" spans="1:17" ht="15" customHeight="1">
      <c r="A49" s="4">
        <v>42</v>
      </c>
      <c r="B49" s="7" t="s">
        <v>68</v>
      </c>
      <c r="C49" s="537" t="str">
        <f t="shared" si="11"/>
        <v>ДИМИТРИЕВ Александр</v>
      </c>
      <c r="D49" s="562" t="s">
        <v>252</v>
      </c>
      <c r="E49" s="685">
        <v>26403</v>
      </c>
      <c r="F49" s="264">
        <v>43</v>
      </c>
      <c r="G49" s="565" t="s">
        <v>202</v>
      </c>
      <c r="H49" s="553" t="s">
        <v>347</v>
      </c>
      <c r="I49" s="539" t="str">
        <f t="shared" si="12"/>
        <v>ДИМИТРИЕВ</v>
      </c>
      <c r="J49" s="539" t="str">
        <f t="shared" si="13"/>
        <v>А</v>
      </c>
      <c r="K49" s="539" t="str">
        <f t="shared" si="20"/>
        <v>ДИМИТРИЕВ А.</v>
      </c>
      <c r="L49" s="538" t="str">
        <f t="shared" si="14"/>
        <v>Димитриев Александр Иванович</v>
      </c>
      <c r="M49" s="538" t="str">
        <f t="shared" si="15"/>
        <v>Димитриев</v>
      </c>
      <c r="N49" s="538" t="str">
        <f t="shared" si="16"/>
        <v>Александр Иванович</v>
      </c>
      <c r="O49" s="538" t="str">
        <f t="shared" si="17"/>
        <v>Александр</v>
      </c>
      <c r="P49" s="538" t="str">
        <f t="shared" si="18"/>
        <v>ДИМИТРИЕВ</v>
      </c>
      <c r="Q49" s="538" t="str">
        <f t="shared" si="19"/>
        <v>ДИМИТРИЕВ Александр</v>
      </c>
    </row>
    <row r="50" spans="1:17" ht="15" customHeight="1">
      <c r="A50" s="4">
        <v>43</v>
      </c>
      <c r="B50" s="7" t="s">
        <v>69</v>
      </c>
      <c r="C50" s="537" t="str">
        <f t="shared" si="11"/>
        <v>ДМИТРИЕВ Константин</v>
      </c>
      <c r="D50" s="562" t="s">
        <v>281</v>
      </c>
      <c r="E50" s="685">
        <v>25790</v>
      </c>
      <c r="F50" s="264">
        <v>45</v>
      </c>
      <c r="G50" s="565" t="s">
        <v>204</v>
      </c>
      <c r="H50" s="553" t="s">
        <v>347</v>
      </c>
      <c r="I50" s="539" t="str">
        <f t="shared" si="12"/>
        <v>ДМИТРИЕВ</v>
      </c>
      <c r="J50" s="539" t="str">
        <f t="shared" si="13"/>
        <v>К</v>
      </c>
      <c r="K50" s="539" t="str">
        <f t="shared" si="20"/>
        <v>ДМИТРИЕВ К.</v>
      </c>
      <c r="L50" s="538" t="str">
        <f t="shared" si="14"/>
        <v>Дмитриев Константин Сергеевич</v>
      </c>
      <c r="M50" s="538" t="str">
        <f t="shared" si="15"/>
        <v>Дмитриев</v>
      </c>
      <c r="N50" s="538" t="str">
        <f t="shared" si="16"/>
        <v>Константин Сергеевич</v>
      </c>
      <c r="O50" s="538" t="str">
        <f t="shared" si="17"/>
        <v>Константин</v>
      </c>
      <c r="P50" s="538" t="str">
        <f t="shared" si="18"/>
        <v>ДМИТРИЕВ</v>
      </c>
      <c r="Q50" s="538" t="str">
        <f t="shared" si="19"/>
        <v>ДМИТРИЕВ Константин</v>
      </c>
    </row>
    <row r="51" spans="1:17" ht="15" customHeight="1">
      <c r="A51" s="4">
        <v>44</v>
      </c>
      <c r="B51" s="7" t="s">
        <v>70</v>
      </c>
      <c r="C51" s="537" t="str">
        <f t="shared" si="11"/>
        <v>ЕФИМОВ Александр</v>
      </c>
      <c r="D51" s="562" t="s">
        <v>229</v>
      </c>
      <c r="E51" s="685">
        <v>27253</v>
      </c>
      <c r="F51" s="264">
        <v>41</v>
      </c>
      <c r="G51" s="565" t="s">
        <v>202</v>
      </c>
      <c r="H51" s="553" t="s">
        <v>347</v>
      </c>
      <c r="I51" s="539" t="str">
        <f t="shared" si="12"/>
        <v>ЕФИМОВ</v>
      </c>
      <c r="J51" s="539" t="str">
        <f t="shared" si="13"/>
        <v>А</v>
      </c>
      <c r="K51" s="539" t="str">
        <f t="shared" si="20"/>
        <v>ЕФИМОВ А.</v>
      </c>
      <c r="L51" s="538" t="str">
        <f t="shared" si="14"/>
        <v>Ефимов Александр Владимирович</v>
      </c>
      <c r="M51" s="538" t="str">
        <f t="shared" si="15"/>
        <v>Ефимов</v>
      </c>
      <c r="N51" s="538" t="str">
        <f t="shared" si="16"/>
        <v>Александр Владимирович</v>
      </c>
      <c r="O51" s="538" t="str">
        <f t="shared" si="17"/>
        <v>Александр</v>
      </c>
      <c r="P51" s="538" t="str">
        <f t="shared" si="18"/>
        <v>ЕФИМОВ</v>
      </c>
      <c r="Q51" s="538" t="str">
        <f t="shared" si="19"/>
        <v>ЕФИМОВ Александр</v>
      </c>
    </row>
    <row r="52" spans="1:17" ht="15" customHeight="1">
      <c r="A52" s="4">
        <v>45</v>
      </c>
      <c r="B52" s="7" t="s">
        <v>71</v>
      </c>
      <c r="C52" s="537" t="str">
        <f t="shared" si="11"/>
        <v>ЗАЯКИН Константин</v>
      </c>
      <c r="D52" s="562" t="s">
        <v>327</v>
      </c>
      <c r="E52" s="686" t="s">
        <v>322</v>
      </c>
      <c r="F52" s="264">
        <v>49</v>
      </c>
      <c r="G52" s="565" t="s">
        <v>200</v>
      </c>
      <c r="H52" s="553" t="s">
        <v>356</v>
      </c>
      <c r="I52" s="539" t="str">
        <f t="shared" si="12"/>
        <v>ЗАЯКИН</v>
      </c>
      <c r="J52" s="539" t="str">
        <f t="shared" si="13"/>
        <v>К</v>
      </c>
      <c r="K52" s="539" t="str">
        <f t="shared" si="20"/>
        <v>ЗАЯКИН К.</v>
      </c>
      <c r="L52" s="538" t="str">
        <f t="shared" si="14"/>
        <v>Заякин Константин ?</v>
      </c>
      <c r="M52" s="538" t="str">
        <f t="shared" si="15"/>
        <v>Заякин</v>
      </c>
      <c r="N52" s="538" t="str">
        <f t="shared" si="16"/>
        <v>Константин ?</v>
      </c>
      <c r="O52" s="538" t="str">
        <f t="shared" si="17"/>
        <v>Константин</v>
      </c>
      <c r="P52" s="538" t="str">
        <f t="shared" si="18"/>
        <v>ЗАЯКИН</v>
      </c>
      <c r="Q52" s="538" t="str">
        <f t="shared" si="19"/>
        <v>ЗАЯКИН Константин</v>
      </c>
    </row>
    <row r="53" spans="1:17" ht="15" customHeight="1">
      <c r="A53" s="4">
        <v>46</v>
      </c>
      <c r="B53" s="7" t="s">
        <v>72</v>
      </c>
      <c r="C53" s="537" t="str">
        <f t="shared" si="11"/>
        <v>ИСАЙЧЕВ Игорь</v>
      </c>
      <c r="D53" s="562" t="s">
        <v>296</v>
      </c>
      <c r="E53" s="686">
        <v>1968</v>
      </c>
      <c r="F53" s="264">
        <v>47</v>
      </c>
      <c r="G53" s="565" t="s">
        <v>202</v>
      </c>
      <c r="H53" s="553" t="s">
        <v>347</v>
      </c>
      <c r="I53" s="539" t="str">
        <f t="shared" si="12"/>
        <v>ИСАЙЧЕВ</v>
      </c>
      <c r="J53" s="539" t="str">
        <f t="shared" si="13"/>
        <v>И</v>
      </c>
      <c r="K53" s="539" t="str">
        <f t="shared" si="20"/>
        <v>ИСАЙЧЕВ И.</v>
      </c>
      <c r="L53" s="538" t="str">
        <f t="shared" si="14"/>
        <v>Исайчев Игорь Олегович</v>
      </c>
      <c r="M53" s="538" t="str">
        <f t="shared" si="15"/>
        <v>Исайчев</v>
      </c>
      <c r="N53" s="538" t="str">
        <f t="shared" si="16"/>
        <v>Игорь Олегович</v>
      </c>
      <c r="O53" s="538" t="str">
        <f t="shared" si="17"/>
        <v>Игорь</v>
      </c>
      <c r="P53" s="538" t="str">
        <f t="shared" si="18"/>
        <v>ИСАЙЧЕВ</v>
      </c>
      <c r="Q53" s="538" t="str">
        <f t="shared" si="19"/>
        <v>ИСАЙЧЕВ Игорь</v>
      </c>
    </row>
    <row r="54" spans="1:17" ht="15" customHeight="1">
      <c r="A54" s="4">
        <v>47</v>
      </c>
      <c r="B54" s="7" t="s">
        <v>73</v>
      </c>
      <c r="C54" s="537" t="str">
        <f t="shared" si="11"/>
        <v>КАЛЕНДЖЯН Дмитрий</v>
      </c>
      <c r="D54" s="562" t="s">
        <v>288</v>
      </c>
      <c r="E54" s="685">
        <v>25540</v>
      </c>
      <c r="F54" s="264">
        <v>46</v>
      </c>
      <c r="G54" s="565" t="s">
        <v>202</v>
      </c>
      <c r="H54" s="553" t="s">
        <v>347</v>
      </c>
      <c r="I54" s="539" t="str">
        <f t="shared" si="12"/>
        <v>КАЛЕНДЖЯН</v>
      </c>
      <c r="J54" s="539" t="str">
        <f t="shared" si="13"/>
        <v>Д</v>
      </c>
      <c r="K54" s="539" t="str">
        <f t="shared" si="20"/>
        <v>КАЛЕНДЖЯН Д.</v>
      </c>
      <c r="L54" s="538" t="str">
        <f t="shared" si="14"/>
        <v>Календжян Дмитрий Аведисович</v>
      </c>
      <c r="M54" s="538" t="str">
        <f t="shared" si="15"/>
        <v>Календжян</v>
      </c>
      <c r="N54" s="538" t="str">
        <f t="shared" si="16"/>
        <v>Дмитрий Аведисович</v>
      </c>
      <c r="O54" s="538" t="str">
        <f t="shared" si="17"/>
        <v>Дмитрий</v>
      </c>
      <c r="P54" s="538" t="str">
        <f t="shared" si="18"/>
        <v>КАЛЕНДЖЯН</v>
      </c>
      <c r="Q54" s="538" t="str">
        <f t="shared" si="19"/>
        <v>КАЛЕНДЖЯН Дмитрий</v>
      </c>
    </row>
    <row r="55" spans="1:17" ht="15" customHeight="1">
      <c r="A55" s="4">
        <v>48</v>
      </c>
      <c r="B55" s="7" t="s">
        <v>74</v>
      </c>
      <c r="C55" s="537" t="str">
        <f t="shared" si="11"/>
        <v>КЕППЕЛЬ Евгений</v>
      </c>
      <c r="D55" s="562" t="s">
        <v>335</v>
      </c>
      <c r="E55" s="686">
        <v>1971</v>
      </c>
      <c r="F55" s="264">
        <v>44</v>
      </c>
      <c r="G55" s="565" t="s">
        <v>232</v>
      </c>
      <c r="H55" s="553" t="s">
        <v>359</v>
      </c>
      <c r="I55" s="539" t="str">
        <f t="shared" si="12"/>
        <v>КЕППЕЛЬ</v>
      </c>
      <c r="J55" s="539" t="str">
        <f t="shared" si="13"/>
        <v>Е</v>
      </c>
      <c r="K55" s="539" t="str">
        <f t="shared" si="20"/>
        <v>КЕППЕЛЬ Е.</v>
      </c>
      <c r="L55" s="538" t="str">
        <f t="shared" si="14"/>
        <v>Кеппель Евгений Владимирович</v>
      </c>
      <c r="M55" s="538" t="str">
        <f t="shared" si="15"/>
        <v>Кеппель</v>
      </c>
      <c r="N55" s="538" t="str">
        <f t="shared" si="16"/>
        <v>Евгений Владимирович</v>
      </c>
      <c r="O55" s="538" t="str">
        <f t="shared" si="17"/>
        <v>Евгений</v>
      </c>
      <c r="P55" s="538" t="str">
        <f t="shared" si="18"/>
        <v>КЕППЕЛЬ</v>
      </c>
      <c r="Q55" s="538" t="str">
        <f t="shared" si="19"/>
        <v>КЕППЕЛЬ Евгений</v>
      </c>
    </row>
    <row r="56" spans="1:17" ht="15" customHeight="1">
      <c r="A56" s="4">
        <v>49</v>
      </c>
      <c r="B56" s="7" t="s">
        <v>75</v>
      </c>
      <c r="C56" s="537" t="str">
        <f t="shared" si="11"/>
        <v>КЛИМОВ Евгений</v>
      </c>
      <c r="D56" s="562" t="s">
        <v>271</v>
      </c>
      <c r="E56" s="685">
        <v>26174</v>
      </c>
      <c r="F56" s="264">
        <v>44</v>
      </c>
      <c r="G56" s="565" t="s">
        <v>272</v>
      </c>
      <c r="H56" s="553" t="s">
        <v>272</v>
      </c>
      <c r="I56" s="539" t="str">
        <f t="shared" si="12"/>
        <v>КЛИМОВ</v>
      </c>
      <c r="J56" s="539" t="str">
        <f t="shared" si="13"/>
        <v>Е</v>
      </c>
      <c r="K56" s="539" t="str">
        <f t="shared" si="20"/>
        <v>КЛИМОВ Е.</v>
      </c>
      <c r="L56" s="538" t="str">
        <f t="shared" si="14"/>
        <v>Климов Евгений Витальевич</v>
      </c>
      <c r="M56" s="538" t="str">
        <f t="shared" si="15"/>
        <v>Климов</v>
      </c>
      <c r="N56" s="538" t="str">
        <f t="shared" si="16"/>
        <v>Евгений Витальевич</v>
      </c>
      <c r="O56" s="538" t="str">
        <f t="shared" si="17"/>
        <v>Евгений</v>
      </c>
      <c r="P56" s="538" t="str">
        <f t="shared" si="18"/>
        <v>КЛИМОВ</v>
      </c>
      <c r="Q56" s="538" t="str">
        <f t="shared" si="19"/>
        <v>КЛИМОВ Евгений</v>
      </c>
    </row>
    <row r="57" spans="1:17" ht="15" customHeight="1">
      <c r="A57" s="4">
        <v>50</v>
      </c>
      <c r="B57" s="7" t="s">
        <v>76</v>
      </c>
      <c r="C57" s="537" t="str">
        <f t="shared" si="11"/>
        <v>КРИМЕР Игорь</v>
      </c>
      <c r="D57" s="562" t="s">
        <v>273</v>
      </c>
      <c r="E57" s="686" t="s">
        <v>274</v>
      </c>
      <c r="F57" s="264">
        <v>44</v>
      </c>
      <c r="G57" s="565" t="s">
        <v>275</v>
      </c>
      <c r="H57" s="553" t="s">
        <v>275</v>
      </c>
      <c r="I57" s="539" t="str">
        <f t="shared" si="12"/>
        <v>КРИМЕР</v>
      </c>
      <c r="J57" s="539" t="str">
        <f t="shared" si="13"/>
        <v>И</v>
      </c>
      <c r="K57" s="539" t="str">
        <f t="shared" si="20"/>
        <v>КРИМЕР И.</v>
      </c>
      <c r="L57" s="538" t="str">
        <f t="shared" si="14"/>
        <v>Кример Игорь Львович</v>
      </c>
      <c r="M57" s="538" t="str">
        <f t="shared" si="15"/>
        <v>Кример</v>
      </c>
      <c r="N57" s="538" t="str">
        <f t="shared" si="16"/>
        <v>Игорь Львович</v>
      </c>
      <c r="O57" s="538" t="str">
        <f t="shared" si="17"/>
        <v>Игорь</v>
      </c>
      <c r="P57" s="538" t="str">
        <f t="shared" si="18"/>
        <v>КРИМЕР</v>
      </c>
      <c r="Q57" s="538" t="str">
        <f t="shared" si="19"/>
        <v>КРИМЕР Игорь</v>
      </c>
    </row>
    <row r="58" spans="1:17" ht="15" customHeight="1">
      <c r="A58" s="4">
        <v>51</v>
      </c>
      <c r="B58" s="7" t="s">
        <v>77</v>
      </c>
      <c r="C58" s="537" t="str">
        <f t="shared" si="11"/>
        <v>ЛЕБЕДЕВ Александр</v>
      </c>
      <c r="D58" s="562" t="s">
        <v>211</v>
      </c>
      <c r="E58" s="686" t="s">
        <v>212</v>
      </c>
      <c r="F58" s="264">
        <v>40</v>
      </c>
      <c r="G58" s="565" t="s">
        <v>213</v>
      </c>
      <c r="H58" s="553" t="s">
        <v>361</v>
      </c>
      <c r="I58" s="539" t="str">
        <f t="shared" si="12"/>
        <v>ЛЕБЕДЕВ</v>
      </c>
      <c r="J58" s="539" t="str">
        <f t="shared" si="13"/>
        <v>А</v>
      </c>
      <c r="K58" s="539" t="str">
        <f t="shared" si="20"/>
        <v>ЛЕБЕДЕВ А.</v>
      </c>
      <c r="L58" s="538" t="str">
        <f t="shared" si="14"/>
        <v>Лебедев Александр Владимирович</v>
      </c>
      <c r="M58" s="538" t="str">
        <f t="shared" si="15"/>
        <v>Лебедев</v>
      </c>
      <c r="N58" s="538" t="str">
        <f t="shared" si="16"/>
        <v>Александр Владимирович</v>
      </c>
      <c r="O58" s="538" t="str">
        <f t="shared" si="17"/>
        <v>Александр</v>
      </c>
      <c r="P58" s="538" t="str">
        <f t="shared" si="18"/>
        <v>ЛЕБЕДЕВ</v>
      </c>
      <c r="Q58" s="538" t="str">
        <f t="shared" si="19"/>
        <v>ЛЕБЕДЕВ Александр</v>
      </c>
    </row>
    <row r="59" spans="1:17" ht="15" customHeight="1">
      <c r="A59" s="4">
        <v>52</v>
      </c>
      <c r="B59" s="7" t="s">
        <v>78</v>
      </c>
      <c r="C59" s="537" t="str">
        <f t="shared" si="11"/>
        <v>ЛЕВИН Евгений</v>
      </c>
      <c r="D59" s="562" t="s">
        <v>312</v>
      </c>
      <c r="E59" s="685">
        <v>24768</v>
      </c>
      <c r="F59" s="264">
        <v>48</v>
      </c>
      <c r="G59" s="565" t="s">
        <v>362</v>
      </c>
      <c r="H59" s="553" t="s">
        <v>346</v>
      </c>
      <c r="I59" s="539" t="str">
        <f t="shared" si="12"/>
        <v>ЛЕВИН</v>
      </c>
      <c r="J59" s="539" t="str">
        <f t="shared" si="13"/>
        <v>Е</v>
      </c>
      <c r="K59" s="539" t="str">
        <f t="shared" si="20"/>
        <v>ЛЕВИН Е.</v>
      </c>
      <c r="L59" s="538" t="str">
        <f t="shared" si="14"/>
        <v>Левин Евгений Вячеславович</v>
      </c>
      <c r="M59" s="538" t="str">
        <f t="shared" si="15"/>
        <v>Левин</v>
      </c>
      <c r="N59" s="538" t="str">
        <f t="shared" si="16"/>
        <v>Евгений Вячеславович</v>
      </c>
      <c r="O59" s="538" t="str">
        <f t="shared" si="17"/>
        <v>Евгений</v>
      </c>
      <c r="P59" s="538" t="str">
        <f t="shared" si="18"/>
        <v>ЛЕВИН</v>
      </c>
      <c r="Q59" s="538" t="str">
        <f t="shared" si="19"/>
        <v>ЛЕВИН Евгений</v>
      </c>
    </row>
    <row r="60" spans="1:17" ht="15" customHeight="1">
      <c r="A60" s="4">
        <v>53</v>
      </c>
      <c r="B60" s="7" t="s">
        <v>79</v>
      </c>
      <c r="C60" s="537" t="str">
        <f t="shared" si="11"/>
        <v>ЛОГИНОВ Леонид</v>
      </c>
      <c r="D60" s="562" t="s">
        <v>201</v>
      </c>
      <c r="E60" s="685">
        <v>27835</v>
      </c>
      <c r="F60" s="264">
        <v>39</v>
      </c>
      <c r="G60" s="565" t="s">
        <v>202</v>
      </c>
      <c r="H60" s="553" t="s">
        <v>347</v>
      </c>
      <c r="I60" s="539" t="str">
        <f t="shared" si="12"/>
        <v>ЛОГИНОВ</v>
      </c>
      <c r="J60" s="539" t="str">
        <f t="shared" si="13"/>
        <v>Л</v>
      </c>
      <c r="K60" s="539" t="str">
        <f t="shared" si="20"/>
        <v>ЛОГИНОВ Л.</v>
      </c>
      <c r="L60" s="538" t="str">
        <f t="shared" si="14"/>
        <v>Логинов Леонид Валериевич</v>
      </c>
      <c r="M60" s="538" t="str">
        <f t="shared" si="15"/>
        <v>Логинов</v>
      </c>
      <c r="N60" s="538" t="str">
        <f t="shared" si="16"/>
        <v>Леонид Валериевич</v>
      </c>
      <c r="O60" s="538" t="str">
        <f t="shared" si="17"/>
        <v>Леонид</v>
      </c>
      <c r="P60" s="538" t="str">
        <f t="shared" si="18"/>
        <v>ЛОГИНОВ</v>
      </c>
      <c r="Q60" s="538" t="str">
        <f t="shared" si="19"/>
        <v>ЛОГИНОВ Леонид</v>
      </c>
    </row>
    <row r="61" spans="1:17" ht="15" customHeight="1">
      <c r="A61" s="4">
        <v>54</v>
      </c>
      <c r="B61" s="7" t="s">
        <v>80</v>
      </c>
      <c r="C61" s="537" t="str">
        <f t="shared" si="11"/>
        <v>ЛЯДОВ Павел</v>
      </c>
      <c r="D61" s="562" t="s">
        <v>289</v>
      </c>
      <c r="E61" s="687">
        <v>25521</v>
      </c>
      <c r="F61" s="264">
        <v>46</v>
      </c>
      <c r="G61" s="565" t="s">
        <v>272</v>
      </c>
      <c r="H61" s="553" t="s">
        <v>272</v>
      </c>
      <c r="I61" s="539" t="str">
        <f t="shared" si="12"/>
        <v>ЛЯДОВ</v>
      </c>
      <c r="J61" s="539" t="str">
        <f t="shared" si="13"/>
        <v>П</v>
      </c>
      <c r="K61" s="539" t="str">
        <f t="shared" si="20"/>
        <v>ЛЯДОВ П.</v>
      </c>
      <c r="L61" s="538" t="str">
        <f t="shared" si="14"/>
        <v>Лядов Павел Викторович</v>
      </c>
      <c r="M61" s="538" t="str">
        <f t="shared" si="15"/>
        <v>Лядов</v>
      </c>
      <c r="N61" s="538" t="str">
        <f t="shared" si="16"/>
        <v>Павел Викторович</v>
      </c>
      <c r="O61" s="538" t="str">
        <f t="shared" si="17"/>
        <v>Павел</v>
      </c>
      <c r="P61" s="538" t="str">
        <f t="shared" si="18"/>
        <v>ЛЯДОВ</v>
      </c>
      <c r="Q61" s="538" t="str">
        <f t="shared" si="19"/>
        <v>ЛЯДОВ Павел</v>
      </c>
    </row>
    <row r="62" spans="1:17" ht="15" customHeight="1">
      <c r="A62" s="4">
        <v>55</v>
      </c>
      <c r="B62" s="7" t="s">
        <v>81</v>
      </c>
      <c r="C62" s="537" t="str">
        <f t="shared" si="11"/>
        <v>МАНЧЕНКО Владимир</v>
      </c>
      <c r="D62" s="562" t="s">
        <v>323</v>
      </c>
      <c r="E62" s="685">
        <v>24796</v>
      </c>
      <c r="F62" s="264">
        <v>49</v>
      </c>
      <c r="G62" s="565" t="s">
        <v>202</v>
      </c>
      <c r="H62" s="553" t="s">
        <v>347</v>
      </c>
      <c r="I62" s="539" t="str">
        <f t="shared" si="12"/>
        <v>МАНЧЕНКО</v>
      </c>
      <c r="J62" s="539" t="str">
        <f t="shared" si="13"/>
        <v>В</v>
      </c>
      <c r="K62" s="539" t="str">
        <f t="shared" si="20"/>
        <v>МАНЧЕНКО В.</v>
      </c>
      <c r="L62" s="538" t="str">
        <f t="shared" si="14"/>
        <v>Манченко Владимир Петрович</v>
      </c>
      <c r="M62" s="538" t="str">
        <f t="shared" si="15"/>
        <v>Манченко</v>
      </c>
      <c r="N62" s="538" t="str">
        <f t="shared" si="16"/>
        <v>Владимир Петрович</v>
      </c>
      <c r="O62" s="538" t="str">
        <f t="shared" si="17"/>
        <v>Владимир</v>
      </c>
      <c r="P62" s="538" t="str">
        <f t="shared" si="18"/>
        <v>МАНЧЕНКО</v>
      </c>
      <c r="Q62" s="538" t="str">
        <f t="shared" si="19"/>
        <v>МАНЧЕНКО Владимир</v>
      </c>
    </row>
    <row r="63" spans="1:17" ht="15" customHeight="1">
      <c r="A63" s="4">
        <v>56</v>
      </c>
      <c r="B63" s="7" t="s">
        <v>82</v>
      </c>
      <c r="C63" s="537" t="str">
        <f t="shared" si="11"/>
        <v>МАРНОСОВ Александр</v>
      </c>
      <c r="D63" s="562" t="s">
        <v>313</v>
      </c>
      <c r="E63" s="685">
        <v>24827</v>
      </c>
      <c r="F63" s="264">
        <v>48</v>
      </c>
      <c r="G63" s="565" t="s">
        <v>202</v>
      </c>
      <c r="H63" s="553" t="s">
        <v>347</v>
      </c>
      <c r="I63" s="539" t="str">
        <f t="shared" si="12"/>
        <v>МАРНОСОВ</v>
      </c>
      <c r="J63" s="539" t="str">
        <f t="shared" si="13"/>
        <v>А</v>
      </c>
      <c r="K63" s="539" t="str">
        <f t="shared" si="20"/>
        <v>МАРНОСОВ А.</v>
      </c>
      <c r="L63" s="538" t="str">
        <f t="shared" si="14"/>
        <v>Марносов Александр Витальевич</v>
      </c>
      <c r="M63" s="538" t="str">
        <f t="shared" si="15"/>
        <v>Марносов</v>
      </c>
      <c r="N63" s="538" t="str">
        <f t="shared" si="16"/>
        <v>Александр Витальевич</v>
      </c>
      <c r="O63" s="538" t="str">
        <f t="shared" si="17"/>
        <v>Александр</v>
      </c>
      <c r="P63" s="538" t="str">
        <f t="shared" si="18"/>
        <v>МАРНОСОВ</v>
      </c>
      <c r="Q63" s="538" t="str">
        <f t="shared" si="19"/>
        <v>МАРНОСОВ Александр</v>
      </c>
    </row>
    <row r="64" spans="1:17" ht="15" customHeight="1">
      <c r="A64" s="4">
        <v>57</v>
      </c>
      <c r="B64" s="7" t="s">
        <v>83</v>
      </c>
      <c r="C64" s="537" t="str">
        <f t="shared" si="11"/>
        <v>МОХОВ Анатолий</v>
      </c>
      <c r="D64" s="562" t="s">
        <v>618</v>
      </c>
      <c r="E64" s="685">
        <v>26583</v>
      </c>
      <c r="F64" s="264">
        <v>43</v>
      </c>
      <c r="G64" s="565" t="s">
        <v>219</v>
      </c>
      <c r="H64" s="553" t="s">
        <v>363</v>
      </c>
      <c r="I64" s="539" t="str">
        <f t="shared" si="12"/>
        <v>МОХОВ</v>
      </c>
      <c r="J64" s="539" t="str">
        <f t="shared" si="13"/>
        <v>А</v>
      </c>
      <c r="K64" s="539" t="str">
        <f aca="true" t="shared" si="21" ref="K64:K109">CONCATENATE(I64," ",J64,".")</f>
        <v>МОХОВ А.</v>
      </c>
      <c r="L64" s="538" t="str">
        <f t="shared" si="14"/>
        <v>Мохов Анатолий Владиславович</v>
      </c>
      <c r="M64" s="538" t="str">
        <f t="shared" si="15"/>
        <v>Мохов</v>
      </c>
      <c r="N64" s="538" t="str">
        <f t="shared" si="16"/>
        <v>Анатолий Владиславович</v>
      </c>
      <c r="O64" s="538" t="str">
        <f t="shared" si="17"/>
        <v>Анатолий</v>
      </c>
      <c r="P64" s="538" t="str">
        <f t="shared" si="18"/>
        <v>МОХОВ</v>
      </c>
      <c r="Q64" s="538" t="str">
        <f t="shared" si="19"/>
        <v>МОХОВ Анатолий</v>
      </c>
    </row>
    <row r="65" spans="1:17" ht="15" customHeight="1">
      <c r="A65" s="4">
        <v>58</v>
      </c>
      <c r="B65" s="7" t="s">
        <v>84</v>
      </c>
      <c r="C65" s="537" t="str">
        <f t="shared" si="11"/>
        <v>МЕЛЬНИКОВ Дмитрий</v>
      </c>
      <c r="D65" s="562" t="s">
        <v>230</v>
      </c>
      <c r="E65" s="685">
        <v>27181</v>
      </c>
      <c r="F65" s="264">
        <v>41</v>
      </c>
      <c r="G65" s="565" t="s">
        <v>231</v>
      </c>
      <c r="H65" s="553" t="s">
        <v>359</v>
      </c>
      <c r="I65" s="539" t="str">
        <f t="shared" si="12"/>
        <v>МЕЛЬНИКОВ</v>
      </c>
      <c r="J65" s="539" t="str">
        <f t="shared" si="13"/>
        <v>Д</v>
      </c>
      <c r="K65" s="539" t="str">
        <f t="shared" si="21"/>
        <v>МЕЛЬНИКОВ Д.</v>
      </c>
      <c r="L65" s="538" t="str">
        <f t="shared" si="14"/>
        <v>Мельников Дмитрий Анатольевич</v>
      </c>
      <c r="M65" s="538" t="str">
        <f t="shared" si="15"/>
        <v>Мельников</v>
      </c>
      <c r="N65" s="538" t="str">
        <f t="shared" si="16"/>
        <v>Дмитрий Анатольевич</v>
      </c>
      <c r="O65" s="538" t="str">
        <f t="shared" si="17"/>
        <v>Дмитрий</v>
      </c>
      <c r="P65" s="538" t="str">
        <f t="shared" si="18"/>
        <v>МЕЛЬНИКОВ</v>
      </c>
      <c r="Q65" s="538" t="str">
        <f t="shared" si="19"/>
        <v>МЕЛЬНИКОВ Дмитрий</v>
      </c>
    </row>
    <row r="66" spans="1:17" ht="15" customHeight="1">
      <c r="A66" s="4">
        <v>59</v>
      </c>
      <c r="B66" s="7" t="s">
        <v>85</v>
      </c>
      <c r="C66" s="537" t="str">
        <f t="shared" si="11"/>
        <v>МЕЛЬНИКОВ Юрий</v>
      </c>
      <c r="D66" s="562" t="s">
        <v>314</v>
      </c>
      <c r="E66" s="691">
        <v>24835</v>
      </c>
      <c r="F66" s="264">
        <v>48</v>
      </c>
      <c r="G66" s="565" t="s">
        <v>202</v>
      </c>
      <c r="H66" s="553" t="s">
        <v>347</v>
      </c>
      <c r="I66" s="539" t="str">
        <f t="shared" si="12"/>
        <v>МЕЛЬНИКОВ</v>
      </c>
      <c r="J66" s="539" t="str">
        <f t="shared" si="13"/>
        <v>Ю</v>
      </c>
      <c r="K66" s="539" t="str">
        <f t="shared" si="21"/>
        <v>МЕЛЬНИКОВ Ю.</v>
      </c>
      <c r="L66" s="538" t="str">
        <f t="shared" si="14"/>
        <v>Мельников Юрий Васильевич</v>
      </c>
      <c r="M66" s="538" t="str">
        <f t="shared" si="15"/>
        <v>Мельников</v>
      </c>
      <c r="N66" s="538" t="str">
        <f t="shared" si="16"/>
        <v>Юрий Васильевич</v>
      </c>
      <c r="O66" s="538" t="str">
        <f t="shared" si="17"/>
        <v>Юрий</v>
      </c>
      <c r="P66" s="538" t="str">
        <f t="shared" si="18"/>
        <v>МЕЛЬНИКОВ</v>
      </c>
      <c r="Q66" s="538" t="str">
        <f t="shared" si="19"/>
        <v>МЕЛЬНИКОВ Юрий</v>
      </c>
    </row>
    <row r="67" spans="1:17" ht="15" customHeight="1">
      <c r="A67" s="4">
        <v>60</v>
      </c>
      <c r="B67" s="7" t="s">
        <v>86</v>
      </c>
      <c r="C67" s="537" t="str">
        <f t="shared" si="11"/>
        <v>МЕТЛОВ Андрей</v>
      </c>
      <c r="D67" s="562" t="s">
        <v>315</v>
      </c>
      <c r="E67" s="692">
        <v>1968</v>
      </c>
      <c r="F67" s="264">
        <v>48</v>
      </c>
      <c r="G67" s="565" t="s">
        <v>316</v>
      </c>
      <c r="H67" s="553" t="s">
        <v>364</v>
      </c>
      <c r="I67" s="539" t="str">
        <f t="shared" si="12"/>
        <v>МЕТЛОВ</v>
      </c>
      <c r="J67" s="539" t="str">
        <f t="shared" si="13"/>
        <v>А</v>
      </c>
      <c r="K67" s="539" t="str">
        <f t="shared" si="21"/>
        <v>МЕТЛОВ А.</v>
      </c>
      <c r="L67" s="538" t="str">
        <f t="shared" si="14"/>
        <v>Метлов Андрей Н</v>
      </c>
      <c r="M67" s="538" t="str">
        <f t="shared" si="15"/>
        <v>Метлов</v>
      </c>
      <c r="N67" s="538" t="str">
        <f t="shared" si="16"/>
        <v>Андрей Н</v>
      </c>
      <c r="O67" s="538" t="str">
        <f t="shared" si="17"/>
        <v>Андрей</v>
      </c>
      <c r="P67" s="538" t="str">
        <f t="shared" si="18"/>
        <v>МЕТЛОВ</v>
      </c>
      <c r="Q67" s="538" t="str">
        <f t="shared" si="19"/>
        <v>МЕТЛОВ Андрей</v>
      </c>
    </row>
    <row r="68" spans="1:17" ht="15" customHeight="1">
      <c r="A68" s="4">
        <v>61</v>
      </c>
      <c r="B68" s="7" t="s">
        <v>87</v>
      </c>
      <c r="C68" s="537" t="str">
        <f t="shared" si="11"/>
        <v>МИНАЕВ Алексей</v>
      </c>
      <c r="D68" s="562" t="s">
        <v>637</v>
      </c>
      <c r="E68" s="690">
        <v>24911</v>
      </c>
      <c r="F68" s="264">
        <v>47</v>
      </c>
      <c r="G68" s="565" t="s">
        <v>342</v>
      </c>
      <c r="H68" s="553" t="s">
        <v>343</v>
      </c>
      <c r="I68" s="539" t="str">
        <f t="shared" si="12"/>
        <v>МИНАЕВ</v>
      </c>
      <c r="J68" s="539" t="str">
        <f t="shared" si="13"/>
        <v>А</v>
      </c>
      <c r="K68" s="539" t="str">
        <f t="shared" si="21"/>
        <v>МИНАЕВ А.</v>
      </c>
      <c r="L68" s="538" t="str">
        <f t="shared" si="14"/>
        <v>Минаев Алексей ?</v>
      </c>
      <c r="M68" s="538" t="str">
        <f t="shared" si="15"/>
        <v>Минаев</v>
      </c>
      <c r="N68" s="538" t="str">
        <f t="shared" si="16"/>
        <v>Алексей ?</v>
      </c>
      <c r="O68" s="538" t="str">
        <f t="shared" si="17"/>
        <v>Алексей</v>
      </c>
      <c r="P68" s="538" t="str">
        <f t="shared" si="18"/>
        <v>МИНАЕВ</v>
      </c>
      <c r="Q68" s="538" t="str">
        <f t="shared" si="19"/>
        <v>МИНАЕВ Алексей</v>
      </c>
    </row>
    <row r="69" spans="1:17" ht="15" customHeight="1">
      <c r="A69" s="4">
        <v>62</v>
      </c>
      <c r="B69" s="7" t="s">
        <v>88</v>
      </c>
      <c r="C69" s="537" t="str">
        <f t="shared" si="11"/>
        <v>МИХАЙЛОВ Юрий</v>
      </c>
      <c r="D69" s="562" t="s">
        <v>255</v>
      </c>
      <c r="E69" s="685">
        <v>26710</v>
      </c>
      <c r="F69" s="264">
        <v>43</v>
      </c>
      <c r="G69" s="565" t="s">
        <v>202</v>
      </c>
      <c r="H69" s="553" t="s">
        <v>347</v>
      </c>
      <c r="I69" s="539" t="str">
        <f t="shared" si="12"/>
        <v>МИХАЙЛОВ</v>
      </c>
      <c r="J69" s="539" t="str">
        <f t="shared" si="13"/>
        <v>Ю</v>
      </c>
      <c r="K69" s="539" t="str">
        <f t="shared" si="21"/>
        <v>МИХАЙЛОВ Ю.</v>
      </c>
      <c r="L69" s="538" t="str">
        <f t="shared" si="14"/>
        <v>Михайлов Юрий Юрьевич</v>
      </c>
      <c r="M69" s="538" t="str">
        <f t="shared" si="15"/>
        <v>Михайлов</v>
      </c>
      <c r="N69" s="538" t="str">
        <f t="shared" si="16"/>
        <v>Юрий Юрьевич</v>
      </c>
      <c r="O69" s="538" t="str">
        <f t="shared" si="17"/>
        <v>Юрий</v>
      </c>
      <c r="P69" s="538" t="str">
        <f t="shared" si="18"/>
        <v>МИХАЙЛОВ</v>
      </c>
      <c r="Q69" s="538" t="str">
        <f t="shared" si="19"/>
        <v>МИХАЙЛОВ Юрий</v>
      </c>
    </row>
    <row r="70" spans="1:17" ht="15" customHeight="1">
      <c r="A70" s="4">
        <v>63</v>
      </c>
      <c r="B70" s="7" t="s">
        <v>89</v>
      </c>
      <c r="C70" s="537" t="str">
        <f t="shared" si="11"/>
        <v>МУСКАТИН Алексей</v>
      </c>
      <c r="D70" s="562" t="s">
        <v>337</v>
      </c>
      <c r="E70" s="685">
        <v>27248</v>
      </c>
      <c r="F70" s="264">
        <v>41</v>
      </c>
      <c r="G70" s="565" t="s">
        <v>204</v>
      </c>
      <c r="H70" s="553" t="s">
        <v>347</v>
      </c>
      <c r="I70" s="539" t="str">
        <f t="shared" si="12"/>
        <v>МУСКАТИН</v>
      </c>
      <c r="J70" s="539" t="str">
        <f t="shared" si="13"/>
        <v>А</v>
      </c>
      <c r="K70" s="539" t="str">
        <f t="shared" si="21"/>
        <v>МУСКАТИН А.</v>
      </c>
      <c r="L70" s="538" t="str">
        <f t="shared" si="14"/>
        <v>Мускатин Алексей Егорович</v>
      </c>
      <c r="M70" s="538" t="str">
        <f t="shared" si="15"/>
        <v>Мускатин</v>
      </c>
      <c r="N70" s="538" t="str">
        <f t="shared" si="16"/>
        <v>Алексей Егорович</v>
      </c>
      <c r="O70" s="538" t="str">
        <f t="shared" si="17"/>
        <v>Алексей</v>
      </c>
      <c r="P70" s="538" t="str">
        <f t="shared" si="18"/>
        <v>МУСКАТИН</v>
      </c>
      <c r="Q70" s="538" t="str">
        <f t="shared" si="19"/>
        <v>МУСКАТИН Алексей</v>
      </c>
    </row>
    <row r="71" spans="1:17" ht="15" customHeight="1">
      <c r="A71" s="4">
        <v>64</v>
      </c>
      <c r="B71" s="7" t="s">
        <v>90</v>
      </c>
      <c r="C71" s="537" t="str">
        <f t="shared" si="11"/>
        <v>НЕСТЕРОВ Александр</v>
      </c>
      <c r="D71" s="562" t="s">
        <v>291</v>
      </c>
      <c r="E71" s="685">
        <v>25588</v>
      </c>
      <c r="F71" s="264">
        <v>46</v>
      </c>
      <c r="G71" s="565" t="s">
        <v>213</v>
      </c>
      <c r="H71" s="553" t="s">
        <v>361</v>
      </c>
      <c r="I71" s="539" t="str">
        <f t="shared" si="12"/>
        <v>НЕСТЕРОВ</v>
      </c>
      <c r="J71" s="539" t="str">
        <f t="shared" si="13"/>
        <v>А</v>
      </c>
      <c r="K71" s="539" t="str">
        <f t="shared" si="21"/>
        <v>НЕСТЕРОВ А.</v>
      </c>
      <c r="L71" s="538" t="str">
        <f t="shared" si="14"/>
        <v>Нестеров Александр Викторович</v>
      </c>
      <c r="M71" s="538" t="str">
        <f t="shared" si="15"/>
        <v>Нестеров</v>
      </c>
      <c r="N71" s="538" t="str">
        <f t="shared" si="16"/>
        <v>Александр Викторович</v>
      </c>
      <c r="O71" s="538" t="str">
        <f t="shared" si="17"/>
        <v>Александр</v>
      </c>
      <c r="P71" s="538" t="str">
        <f t="shared" si="18"/>
        <v>НЕСТЕРОВ</v>
      </c>
      <c r="Q71" s="538" t="str">
        <f t="shared" si="19"/>
        <v>НЕСТЕРОВ Александр</v>
      </c>
    </row>
    <row r="72" spans="1:17" ht="15" customHeight="1">
      <c r="A72" s="4">
        <v>65</v>
      </c>
      <c r="B72" s="7" t="s">
        <v>91</v>
      </c>
      <c r="C72" s="537" t="str">
        <f aca="true" t="shared" si="22" ref="C72:C114">IF(D72="","",(Q72))</f>
        <v>НИКОЛЬСКИЙ Александр</v>
      </c>
      <c r="D72" s="562" t="s">
        <v>341</v>
      </c>
      <c r="E72" s="690">
        <v>25776</v>
      </c>
      <c r="F72" s="264">
        <v>45</v>
      </c>
      <c r="G72" s="564" t="s">
        <v>342</v>
      </c>
      <c r="H72" s="553" t="s">
        <v>343</v>
      </c>
      <c r="I72" s="539" t="str">
        <f aca="true" t="shared" si="23" ref="I72:I114">MID(C72,1,SEARCH(" ",C72)-1)</f>
        <v>НИКОЛЬСКИЙ</v>
      </c>
      <c r="J72" s="539" t="str">
        <f aca="true" t="shared" si="24" ref="J72:J114">MID(C72,SEARCH(" ",C72)+1,1)</f>
        <v>А</v>
      </c>
      <c r="K72" s="539" t="str">
        <f t="shared" si="21"/>
        <v>НИКОЛЬСКИЙ А.</v>
      </c>
      <c r="L72" s="538" t="str">
        <f aca="true" t="shared" si="25" ref="L72:L114">TRIM(D72)</f>
        <v>Никольский Александр ?</v>
      </c>
      <c r="M72" s="538" t="str">
        <f aca="true" t="shared" si="26" ref="M72:M114">MID(L72,1,SEARCH(" ",L72)-1)</f>
        <v>Никольский</v>
      </c>
      <c r="N72" s="538" t="str">
        <f aca="true" t="shared" si="27" ref="N72:N114">MID(L72,SEARCH(" ",L72)+1,100)</f>
        <v>Александр ?</v>
      </c>
      <c r="O72" s="538" t="str">
        <f aca="true" t="shared" si="28" ref="O72:O114">MID(N72,1,SEARCH(" ",N72)-1)</f>
        <v>Александр</v>
      </c>
      <c r="P72" s="538" t="str">
        <f aca="true" t="shared" si="29" ref="P72:P114">UPPER(M72)</f>
        <v>НИКОЛЬСКИЙ</v>
      </c>
      <c r="Q72" s="538" t="str">
        <f aca="true" t="shared" si="30" ref="Q72:Q114">CONCATENATE(P72," ",O72)</f>
        <v>НИКОЛЬСКИЙ Александр</v>
      </c>
    </row>
    <row r="73" spans="1:17" ht="15" customHeight="1">
      <c r="A73" s="4">
        <v>66</v>
      </c>
      <c r="B73" s="7" t="s">
        <v>92</v>
      </c>
      <c r="C73" s="537" t="str">
        <f t="shared" si="22"/>
        <v>НОВИЧКОВ Сергей</v>
      </c>
      <c r="D73" s="562" t="s">
        <v>298</v>
      </c>
      <c r="E73" s="685">
        <v>25228</v>
      </c>
      <c r="F73" s="264">
        <v>47</v>
      </c>
      <c r="G73" s="565" t="s">
        <v>299</v>
      </c>
      <c r="H73" s="553" t="s">
        <v>365</v>
      </c>
      <c r="I73" s="539" t="str">
        <f t="shared" si="23"/>
        <v>НОВИЧКОВ</v>
      </c>
      <c r="J73" s="539" t="str">
        <f t="shared" si="24"/>
        <v>С</v>
      </c>
      <c r="K73" s="539" t="str">
        <f t="shared" si="21"/>
        <v>НОВИЧКОВ С.</v>
      </c>
      <c r="L73" s="538" t="str">
        <f t="shared" si="25"/>
        <v>Новичков Сергей Владимирович</v>
      </c>
      <c r="M73" s="538" t="str">
        <f t="shared" si="26"/>
        <v>Новичков</v>
      </c>
      <c r="N73" s="538" t="str">
        <f t="shared" si="27"/>
        <v>Сергей Владимирович</v>
      </c>
      <c r="O73" s="538" t="str">
        <f t="shared" si="28"/>
        <v>Сергей</v>
      </c>
      <c r="P73" s="538" t="str">
        <f t="shared" si="29"/>
        <v>НОВИЧКОВ</v>
      </c>
      <c r="Q73" s="538" t="str">
        <f t="shared" si="30"/>
        <v>НОВИЧКОВ Сергей</v>
      </c>
    </row>
    <row r="74" spans="1:17" ht="15" customHeight="1">
      <c r="A74" s="4">
        <v>67</v>
      </c>
      <c r="B74" s="7" t="s">
        <v>93</v>
      </c>
      <c r="C74" s="537" t="str">
        <f t="shared" si="22"/>
        <v>ПАРИНОВ Владимир</v>
      </c>
      <c r="D74" s="562" t="s">
        <v>283</v>
      </c>
      <c r="E74" s="685">
        <v>25650</v>
      </c>
      <c r="F74" s="264">
        <v>45</v>
      </c>
      <c r="G74" s="565" t="s">
        <v>202</v>
      </c>
      <c r="H74" s="553" t="s">
        <v>347</v>
      </c>
      <c r="I74" s="539" t="str">
        <f t="shared" si="23"/>
        <v>ПАРИНОВ</v>
      </c>
      <c r="J74" s="539" t="str">
        <f t="shared" si="24"/>
        <v>В</v>
      </c>
      <c r="K74" s="539" t="str">
        <f t="shared" si="21"/>
        <v>ПАРИНОВ В.</v>
      </c>
      <c r="L74" s="538" t="str">
        <f t="shared" si="25"/>
        <v>Паринов Владимир Николаевич</v>
      </c>
      <c r="M74" s="538" t="str">
        <f t="shared" si="26"/>
        <v>Паринов</v>
      </c>
      <c r="N74" s="538" t="str">
        <f t="shared" si="27"/>
        <v>Владимир Николаевич</v>
      </c>
      <c r="O74" s="538" t="str">
        <f t="shared" si="28"/>
        <v>Владимир</v>
      </c>
      <c r="P74" s="538" t="str">
        <f t="shared" si="29"/>
        <v>ПАРИНОВ</v>
      </c>
      <c r="Q74" s="538" t="str">
        <f t="shared" si="30"/>
        <v>ПАРИНОВ Владимир</v>
      </c>
    </row>
    <row r="75" spans="1:17" ht="15" customHeight="1">
      <c r="A75" s="4">
        <v>68</v>
      </c>
      <c r="B75" s="7" t="s">
        <v>94</v>
      </c>
      <c r="C75" s="537" t="str">
        <f t="shared" si="22"/>
        <v>ПЕКАРСКИЙ Вадим</v>
      </c>
      <c r="D75" s="562" t="s">
        <v>338</v>
      </c>
      <c r="E75" s="685">
        <v>26935</v>
      </c>
      <c r="F75" s="264">
        <v>42</v>
      </c>
      <c r="G75" s="565" t="s">
        <v>204</v>
      </c>
      <c r="H75" s="553" t="s">
        <v>347</v>
      </c>
      <c r="I75" s="539" t="str">
        <f t="shared" si="23"/>
        <v>ПЕКАРСКИЙ</v>
      </c>
      <c r="J75" s="539" t="str">
        <f t="shared" si="24"/>
        <v>В</v>
      </c>
      <c r="K75" s="539" t="str">
        <f t="shared" si="21"/>
        <v>ПЕКАРСКИЙ В.</v>
      </c>
      <c r="L75" s="538" t="str">
        <f t="shared" si="25"/>
        <v>Пекарский Вадим Генрихович</v>
      </c>
      <c r="M75" s="538" t="str">
        <f t="shared" si="26"/>
        <v>Пекарский</v>
      </c>
      <c r="N75" s="538" t="str">
        <f t="shared" si="27"/>
        <v>Вадим Генрихович</v>
      </c>
      <c r="O75" s="538" t="str">
        <f t="shared" si="28"/>
        <v>Вадим</v>
      </c>
      <c r="P75" s="538" t="str">
        <f t="shared" si="29"/>
        <v>ПЕКАРСКИЙ</v>
      </c>
      <c r="Q75" s="538" t="str">
        <f t="shared" si="30"/>
        <v>ПЕКАРСКИЙ Вадим</v>
      </c>
    </row>
    <row r="76" spans="1:17" ht="15" customHeight="1">
      <c r="A76" s="4">
        <v>69</v>
      </c>
      <c r="B76" s="7" t="s">
        <v>95</v>
      </c>
      <c r="C76" s="537" t="str">
        <f t="shared" si="22"/>
        <v>ПОНЬКИН Антон</v>
      </c>
      <c r="D76" s="562" t="s">
        <v>256</v>
      </c>
      <c r="E76" s="685">
        <v>1972</v>
      </c>
      <c r="F76" s="264">
        <v>43</v>
      </c>
      <c r="G76" s="565" t="s">
        <v>200</v>
      </c>
      <c r="H76" s="553" t="s">
        <v>356</v>
      </c>
      <c r="I76" s="539" t="str">
        <f t="shared" si="23"/>
        <v>ПОНЬКИН</v>
      </c>
      <c r="J76" s="539" t="str">
        <f t="shared" si="24"/>
        <v>А</v>
      </c>
      <c r="K76" s="539" t="str">
        <f t="shared" si="21"/>
        <v>ПОНЬКИН А.</v>
      </c>
      <c r="L76" s="538" t="str">
        <f t="shared" si="25"/>
        <v>Понькин Антон Николаевич</v>
      </c>
      <c r="M76" s="538" t="str">
        <f t="shared" si="26"/>
        <v>Понькин</v>
      </c>
      <c r="N76" s="538" t="str">
        <f t="shared" si="27"/>
        <v>Антон Николаевич</v>
      </c>
      <c r="O76" s="538" t="str">
        <f t="shared" si="28"/>
        <v>Антон</v>
      </c>
      <c r="P76" s="538" t="str">
        <f t="shared" si="29"/>
        <v>ПОНЬКИН</v>
      </c>
      <c r="Q76" s="538" t="str">
        <f t="shared" si="30"/>
        <v>ПОНЬКИН Антон</v>
      </c>
    </row>
    <row r="77" spans="1:17" ht="15" customHeight="1">
      <c r="A77" s="4">
        <v>70</v>
      </c>
      <c r="B77" s="7" t="s">
        <v>96</v>
      </c>
      <c r="C77" s="537" t="str">
        <f t="shared" si="22"/>
        <v>РАКОВ Валерий</v>
      </c>
      <c r="D77" s="562" t="s">
        <v>300</v>
      </c>
      <c r="E77" s="685">
        <v>24946</v>
      </c>
      <c r="F77" s="264">
        <v>47</v>
      </c>
      <c r="G77" s="565" t="s">
        <v>202</v>
      </c>
      <c r="H77" s="553" t="s">
        <v>347</v>
      </c>
      <c r="I77" s="539" t="str">
        <f t="shared" si="23"/>
        <v>РАКОВ</v>
      </c>
      <c r="J77" s="539" t="str">
        <f t="shared" si="24"/>
        <v>В</v>
      </c>
      <c r="K77" s="539" t="str">
        <f t="shared" si="21"/>
        <v>РАКОВ В.</v>
      </c>
      <c r="L77" s="538" t="str">
        <f t="shared" si="25"/>
        <v>Раков Валерий Владимирович</v>
      </c>
      <c r="M77" s="538" t="str">
        <f t="shared" si="26"/>
        <v>Раков</v>
      </c>
      <c r="N77" s="538" t="str">
        <f t="shared" si="27"/>
        <v>Валерий Владимирович</v>
      </c>
      <c r="O77" s="538" t="str">
        <f t="shared" si="28"/>
        <v>Валерий</v>
      </c>
      <c r="P77" s="538" t="str">
        <f t="shared" si="29"/>
        <v>РАКОВ</v>
      </c>
      <c r="Q77" s="538" t="str">
        <f t="shared" si="30"/>
        <v>РАКОВ Валерий</v>
      </c>
    </row>
    <row r="78" spans="1:17" ht="15" customHeight="1">
      <c r="A78" s="4">
        <v>71</v>
      </c>
      <c r="B78" s="7" t="s">
        <v>97</v>
      </c>
      <c r="C78" s="537" t="str">
        <f t="shared" si="22"/>
        <v>СИДОРОВ Сергей</v>
      </c>
      <c r="D78" s="562" t="s">
        <v>214</v>
      </c>
      <c r="E78" s="685">
        <v>27756</v>
      </c>
      <c r="F78" s="264">
        <v>40</v>
      </c>
      <c r="G78" s="565" t="s">
        <v>215</v>
      </c>
      <c r="H78" s="553" t="s">
        <v>369</v>
      </c>
      <c r="I78" s="539" t="str">
        <f t="shared" si="23"/>
        <v>СИДОРОВ</v>
      </c>
      <c r="J78" s="539" t="str">
        <f t="shared" si="24"/>
        <v>С</v>
      </c>
      <c r="K78" s="539" t="str">
        <f t="shared" si="21"/>
        <v>СИДОРОВ С.</v>
      </c>
      <c r="L78" s="538" t="str">
        <f t="shared" si="25"/>
        <v>Сидоров Сергей Сергеевич</v>
      </c>
      <c r="M78" s="538" t="str">
        <f t="shared" si="26"/>
        <v>Сидоров</v>
      </c>
      <c r="N78" s="538" t="str">
        <f t="shared" si="27"/>
        <v>Сергей Сергеевич</v>
      </c>
      <c r="O78" s="538" t="str">
        <f t="shared" si="28"/>
        <v>Сергей</v>
      </c>
      <c r="P78" s="538" t="str">
        <f t="shared" si="29"/>
        <v>СИДОРОВ</v>
      </c>
      <c r="Q78" s="538" t="str">
        <f t="shared" si="30"/>
        <v>СИДОРОВ Сергей</v>
      </c>
    </row>
    <row r="79" spans="1:17" ht="15" customHeight="1">
      <c r="A79" s="4">
        <v>72</v>
      </c>
      <c r="B79" s="7" t="s">
        <v>98</v>
      </c>
      <c r="C79" s="537" t="str">
        <f t="shared" si="22"/>
        <v>СМЕТАНКИН Андрей</v>
      </c>
      <c r="D79" s="562" t="s">
        <v>339</v>
      </c>
      <c r="E79" s="685">
        <v>27204</v>
      </c>
      <c r="F79" s="264">
        <v>41</v>
      </c>
      <c r="G79" s="565" t="s">
        <v>232</v>
      </c>
      <c r="H79" s="553" t="s">
        <v>359</v>
      </c>
      <c r="I79" s="539" t="str">
        <f t="shared" si="23"/>
        <v>СМЕТАНКИН</v>
      </c>
      <c r="J79" s="539" t="str">
        <f t="shared" si="24"/>
        <v>А</v>
      </c>
      <c r="K79" s="539" t="str">
        <f t="shared" si="21"/>
        <v>СМЕТАНКИН А.</v>
      </c>
      <c r="L79" s="538" t="str">
        <f t="shared" si="25"/>
        <v>Сметанкин Андрей Анверович</v>
      </c>
      <c r="M79" s="538" t="str">
        <f t="shared" si="26"/>
        <v>Сметанкин</v>
      </c>
      <c r="N79" s="538" t="str">
        <f t="shared" si="27"/>
        <v>Андрей Анверович</v>
      </c>
      <c r="O79" s="538" t="str">
        <f t="shared" si="28"/>
        <v>Андрей</v>
      </c>
      <c r="P79" s="538" t="str">
        <f t="shared" si="29"/>
        <v>СМЕТАНКИН</v>
      </c>
      <c r="Q79" s="538" t="str">
        <f t="shared" si="30"/>
        <v>СМЕТАНКИН Андрей</v>
      </c>
    </row>
    <row r="80" spans="1:17" ht="15" customHeight="1">
      <c r="A80" s="4">
        <v>73</v>
      </c>
      <c r="B80" s="7" t="s">
        <v>99</v>
      </c>
      <c r="C80" s="537" t="str">
        <f t="shared" si="22"/>
        <v>СТЕПАНОВ Михаил</v>
      </c>
      <c r="D80" s="562" t="s">
        <v>216</v>
      </c>
      <c r="E80" s="685">
        <v>27753</v>
      </c>
      <c r="F80" s="264">
        <v>40</v>
      </c>
      <c r="G80" s="565" t="s">
        <v>217</v>
      </c>
      <c r="H80" s="553" t="s">
        <v>352</v>
      </c>
      <c r="I80" s="539" t="str">
        <f t="shared" si="23"/>
        <v>СТЕПАНОВ</v>
      </c>
      <c r="J80" s="539" t="str">
        <f t="shared" si="24"/>
        <v>М</v>
      </c>
      <c r="K80" s="539" t="str">
        <f t="shared" si="21"/>
        <v>СТЕПАНОВ М.</v>
      </c>
      <c r="L80" s="538" t="str">
        <f t="shared" si="25"/>
        <v>Степанов Михаил Григорьевич</v>
      </c>
      <c r="M80" s="538" t="str">
        <f t="shared" si="26"/>
        <v>Степанов</v>
      </c>
      <c r="N80" s="538" t="str">
        <f t="shared" si="27"/>
        <v>Михаил Григорьевич</v>
      </c>
      <c r="O80" s="538" t="str">
        <f t="shared" si="28"/>
        <v>Михаил</v>
      </c>
      <c r="P80" s="538" t="str">
        <f t="shared" si="29"/>
        <v>СТЕПАНОВ</v>
      </c>
      <c r="Q80" s="538" t="str">
        <f t="shared" si="30"/>
        <v>СТЕПАНОВ Михаил</v>
      </c>
    </row>
    <row r="81" spans="1:17" ht="15" customHeight="1">
      <c r="A81" s="4">
        <v>74</v>
      </c>
      <c r="B81" s="7" t="s">
        <v>100</v>
      </c>
      <c r="C81" s="537" t="str">
        <f t="shared" si="22"/>
        <v>СТЕПАНОВ Павел</v>
      </c>
      <c r="D81" s="562" t="s">
        <v>260</v>
      </c>
      <c r="E81" s="685">
        <v>26636</v>
      </c>
      <c r="F81" s="264">
        <v>43</v>
      </c>
      <c r="G81" s="565" t="s">
        <v>202</v>
      </c>
      <c r="H81" s="553" t="s">
        <v>347</v>
      </c>
      <c r="I81" s="539" t="str">
        <f t="shared" si="23"/>
        <v>СТЕПАНОВ</v>
      </c>
      <c r="J81" s="539" t="str">
        <f t="shared" si="24"/>
        <v>П</v>
      </c>
      <c r="K81" s="539" t="str">
        <f t="shared" si="21"/>
        <v>СТЕПАНОВ П.</v>
      </c>
      <c r="L81" s="538" t="str">
        <f t="shared" si="25"/>
        <v>Степанов Павел Юрьевич</v>
      </c>
      <c r="M81" s="538" t="str">
        <f t="shared" si="26"/>
        <v>Степанов</v>
      </c>
      <c r="N81" s="538" t="str">
        <f t="shared" si="27"/>
        <v>Павел Юрьевич</v>
      </c>
      <c r="O81" s="538" t="str">
        <f t="shared" si="28"/>
        <v>Павел</v>
      </c>
      <c r="P81" s="538" t="str">
        <f t="shared" si="29"/>
        <v>СТЕПАНОВ</v>
      </c>
      <c r="Q81" s="538" t="str">
        <f t="shared" si="30"/>
        <v>СТЕПАНОВ Павел</v>
      </c>
    </row>
    <row r="82" spans="1:17" ht="15" customHeight="1">
      <c r="A82" s="4">
        <v>75</v>
      </c>
      <c r="B82" s="7" t="s">
        <v>101</v>
      </c>
      <c r="C82" s="537" t="str">
        <f t="shared" si="22"/>
        <v>СЫСОЕВ Сергей</v>
      </c>
      <c r="D82" s="562" t="s">
        <v>278</v>
      </c>
      <c r="E82" s="685">
        <v>26187</v>
      </c>
      <c r="F82" s="264">
        <v>44</v>
      </c>
      <c r="G82" s="565" t="s">
        <v>202</v>
      </c>
      <c r="H82" s="553" t="s">
        <v>347</v>
      </c>
      <c r="I82" s="539" t="str">
        <f t="shared" si="23"/>
        <v>СЫСОЕВ</v>
      </c>
      <c r="J82" s="539" t="str">
        <f t="shared" si="24"/>
        <v>С</v>
      </c>
      <c r="K82" s="539" t="str">
        <f t="shared" si="21"/>
        <v>СЫСОЕВ С.</v>
      </c>
      <c r="L82" s="538" t="str">
        <f t="shared" si="25"/>
        <v>Сысоев Сергей Викторович</v>
      </c>
      <c r="M82" s="538" t="str">
        <f t="shared" si="26"/>
        <v>Сысоев</v>
      </c>
      <c r="N82" s="538" t="str">
        <f t="shared" si="27"/>
        <v>Сергей Викторович</v>
      </c>
      <c r="O82" s="538" t="str">
        <f t="shared" si="28"/>
        <v>Сергей</v>
      </c>
      <c r="P82" s="538" t="str">
        <f t="shared" si="29"/>
        <v>СЫСОЕВ</v>
      </c>
      <c r="Q82" s="538" t="str">
        <f t="shared" si="30"/>
        <v>СЫСОЕВ Сергей</v>
      </c>
    </row>
    <row r="83" spans="1:17" ht="15" customHeight="1">
      <c r="A83" s="4">
        <v>76</v>
      </c>
      <c r="B83" s="7" t="s">
        <v>102</v>
      </c>
      <c r="C83" s="537" t="str">
        <f t="shared" si="22"/>
        <v>ТОКАРЕВ Александр</v>
      </c>
      <c r="D83" s="562" t="s">
        <v>301</v>
      </c>
      <c r="E83" s="685">
        <v>25405</v>
      </c>
      <c r="F83" s="264">
        <v>47</v>
      </c>
      <c r="G83" s="565" t="s">
        <v>202</v>
      </c>
      <c r="H83" s="553" t="s">
        <v>347</v>
      </c>
      <c r="I83" s="539" t="str">
        <f t="shared" si="23"/>
        <v>ТОКАРЕВ</v>
      </c>
      <c r="J83" s="539" t="str">
        <f t="shared" si="24"/>
        <v>А</v>
      </c>
      <c r="K83" s="539" t="str">
        <f t="shared" si="21"/>
        <v>ТОКАРЕВ А.</v>
      </c>
      <c r="L83" s="538" t="str">
        <f t="shared" si="25"/>
        <v>Токарев Александр Алексеевич</v>
      </c>
      <c r="M83" s="538" t="str">
        <f t="shared" si="26"/>
        <v>Токарев</v>
      </c>
      <c r="N83" s="538" t="str">
        <f t="shared" si="27"/>
        <v>Александр Алексеевич</v>
      </c>
      <c r="O83" s="538" t="str">
        <f t="shared" si="28"/>
        <v>Александр</v>
      </c>
      <c r="P83" s="538" t="str">
        <f t="shared" si="29"/>
        <v>ТОКАРЕВ</v>
      </c>
      <c r="Q83" s="538" t="str">
        <f t="shared" si="30"/>
        <v>ТОКАРЕВ Александр</v>
      </c>
    </row>
    <row r="84" spans="1:17" ht="15" customHeight="1">
      <c r="A84" s="4">
        <v>77</v>
      </c>
      <c r="B84" s="7" t="s">
        <v>103</v>
      </c>
      <c r="C84" s="537" t="str">
        <f t="shared" si="22"/>
        <v>ХАЙРУЛЛИН Ильнур</v>
      </c>
      <c r="D84" s="562" t="s">
        <v>321</v>
      </c>
      <c r="E84" s="685">
        <v>24839</v>
      </c>
      <c r="F84" s="264">
        <v>48</v>
      </c>
      <c r="G84" s="565" t="s">
        <v>371</v>
      </c>
      <c r="H84" s="553" t="s">
        <v>352</v>
      </c>
      <c r="I84" s="539" t="str">
        <f t="shared" si="23"/>
        <v>ХАЙРУЛЛИН</v>
      </c>
      <c r="J84" s="539" t="str">
        <f t="shared" si="24"/>
        <v>И</v>
      </c>
      <c r="K84" s="539" t="str">
        <f t="shared" si="21"/>
        <v>ХАЙРУЛЛИН И.</v>
      </c>
      <c r="L84" s="538" t="str">
        <f t="shared" si="25"/>
        <v>Хайруллин Ильнур Наилович</v>
      </c>
      <c r="M84" s="538" t="str">
        <f t="shared" si="26"/>
        <v>Хайруллин</v>
      </c>
      <c r="N84" s="538" t="str">
        <f t="shared" si="27"/>
        <v>Ильнур Наилович</v>
      </c>
      <c r="O84" s="538" t="str">
        <f t="shared" si="28"/>
        <v>Ильнур</v>
      </c>
      <c r="P84" s="538" t="str">
        <f t="shared" si="29"/>
        <v>ХАЙРУЛЛИН</v>
      </c>
      <c r="Q84" s="538" t="str">
        <f t="shared" si="30"/>
        <v>ХАЙРУЛЛИН Ильнур</v>
      </c>
    </row>
    <row r="85" spans="1:17" ht="15" customHeight="1">
      <c r="A85" s="4">
        <v>78</v>
      </c>
      <c r="B85" s="7" t="s">
        <v>104</v>
      </c>
      <c r="C85" s="537" t="str">
        <f t="shared" si="22"/>
        <v>ЦЫМБАЛЮК Дмитрий</v>
      </c>
      <c r="D85" s="562" t="s">
        <v>262</v>
      </c>
      <c r="E85" s="686">
        <v>1972</v>
      </c>
      <c r="F85" s="264">
        <v>43</v>
      </c>
      <c r="G85" s="565" t="s">
        <v>200</v>
      </c>
      <c r="H85" s="553" t="s">
        <v>356</v>
      </c>
      <c r="I85" s="539" t="str">
        <f t="shared" si="23"/>
        <v>ЦЫМБАЛЮК</v>
      </c>
      <c r="J85" s="539" t="str">
        <f t="shared" si="24"/>
        <v>Д</v>
      </c>
      <c r="K85" s="539" t="str">
        <f t="shared" si="21"/>
        <v>ЦЫМБАЛЮК Д.</v>
      </c>
      <c r="L85" s="538" t="str">
        <f t="shared" si="25"/>
        <v>Цымбалюк Дмитрий Александрович</v>
      </c>
      <c r="M85" s="538" t="str">
        <f t="shared" si="26"/>
        <v>Цымбалюк</v>
      </c>
      <c r="N85" s="538" t="str">
        <f t="shared" si="27"/>
        <v>Дмитрий Александрович</v>
      </c>
      <c r="O85" s="538" t="str">
        <f t="shared" si="28"/>
        <v>Дмитрий</v>
      </c>
      <c r="P85" s="538" t="str">
        <f t="shared" si="29"/>
        <v>ЦЫМБАЛЮК</v>
      </c>
      <c r="Q85" s="538" t="str">
        <f t="shared" si="30"/>
        <v>ЦЫМБАЛЮК Дмитрий</v>
      </c>
    </row>
    <row r="86" spans="1:17" ht="15" customHeight="1">
      <c r="A86" s="4">
        <v>79</v>
      </c>
      <c r="B86" s="7" t="s">
        <v>105</v>
      </c>
      <c r="C86" s="537" t="str">
        <f t="shared" si="22"/>
        <v>ЧИСТЯКОВ Алексей</v>
      </c>
      <c r="D86" s="562" t="s">
        <v>325</v>
      </c>
      <c r="E86" s="685">
        <v>25087</v>
      </c>
      <c r="F86" s="264">
        <v>47</v>
      </c>
      <c r="G86" s="565" t="s">
        <v>200</v>
      </c>
      <c r="H86" s="553" t="s">
        <v>356</v>
      </c>
      <c r="I86" s="539" t="str">
        <f t="shared" si="23"/>
        <v>ЧИСТЯКОВ</v>
      </c>
      <c r="J86" s="539" t="str">
        <f t="shared" si="24"/>
        <v>А</v>
      </c>
      <c r="K86" s="539" t="str">
        <f t="shared" si="21"/>
        <v>ЧИСТЯКОВ А.</v>
      </c>
      <c r="L86" s="538" t="str">
        <f t="shared" si="25"/>
        <v>Чистяков Алексей ?</v>
      </c>
      <c r="M86" s="538" t="str">
        <f t="shared" si="26"/>
        <v>Чистяков</v>
      </c>
      <c r="N86" s="538" t="str">
        <f t="shared" si="27"/>
        <v>Алексей ?</v>
      </c>
      <c r="O86" s="538" t="str">
        <f t="shared" si="28"/>
        <v>Алексей</v>
      </c>
      <c r="P86" s="538" t="str">
        <f t="shared" si="29"/>
        <v>ЧИСТЯКОВ</v>
      </c>
      <c r="Q86" s="538" t="str">
        <f t="shared" si="30"/>
        <v>ЧИСТЯКОВ Алексей</v>
      </c>
    </row>
    <row r="87" spans="1:17" ht="15" customHeight="1">
      <c r="A87" s="4">
        <v>80</v>
      </c>
      <c r="B87" s="7" t="s">
        <v>106</v>
      </c>
      <c r="C87" s="537" t="str">
        <f t="shared" si="22"/>
        <v>ШЕРЕМЕТЬЕВ Сергей</v>
      </c>
      <c r="D87" s="562" t="s">
        <v>237</v>
      </c>
      <c r="E87" s="685">
        <v>27727</v>
      </c>
      <c r="F87" s="264">
        <v>41</v>
      </c>
      <c r="G87" s="565" t="s">
        <v>374</v>
      </c>
      <c r="H87" s="553" t="s">
        <v>347</v>
      </c>
      <c r="I87" s="539" t="str">
        <f t="shared" si="23"/>
        <v>ШЕРЕМЕТЬЕВ</v>
      </c>
      <c r="J87" s="539" t="str">
        <f t="shared" si="24"/>
        <v>С</v>
      </c>
      <c r="K87" s="539" t="str">
        <f t="shared" si="21"/>
        <v>ШЕРЕМЕТЬЕВ С.</v>
      </c>
      <c r="L87" s="538" t="str">
        <f t="shared" si="25"/>
        <v>Шереметьев Сергей Викторович</v>
      </c>
      <c r="M87" s="538" t="str">
        <f t="shared" si="26"/>
        <v>Шереметьев</v>
      </c>
      <c r="N87" s="538" t="str">
        <f t="shared" si="27"/>
        <v>Сергей Викторович</v>
      </c>
      <c r="O87" s="538" t="str">
        <f t="shared" si="28"/>
        <v>Сергей</v>
      </c>
      <c r="P87" s="538" t="str">
        <f t="shared" si="29"/>
        <v>ШЕРЕМЕТЬЕВ</v>
      </c>
      <c r="Q87" s="538" t="str">
        <f t="shared" si="30"/>
        <v>ШЕРЕМЕТЬЕВ Сергей</v>
      </c>
    </row>
    <row r="88" spans="1:17" ht="15" customHeight="1">
      <c r="A88" s="4">
        <v>81</v>
      </c>
      <c r="B88" s="7" t="s">
        <v>107</v>
      </c>
      <c r="C88" s="537" t="str">
        <f t="shared" si="22"/>
        <v>ШИПИЛОВ Павел</v>
      </c>
      <c r="D88" s="562" t="s">
        <v>340</v>
      </c>
      <c r="E88" s="689">
        <v>25131</v>
      </c>
      <c r="F88" s="264">
        <v>47</v>
      </c>
      <c r="G88" s="565" t="s">
        <v>305</v>
      </c>
      <c r="H88" s="553" t="s">
        <v>347</v>
      </c>
      <c r="I88" s="539" t="str">
        <f t="shared" si="23"/>
        <v>ШИПИЛОВ</v>
      </c>
      <c r="J88" s="539" t="str">
        <f t="shared" si="24"/>
        <v>П</v>
      </c>
      <c r="K88" s="539" t="str">
        <f t="shared" si="21"/>
        <v>ШИПИЛОВ П.</v>
      </c>
      <c r="L88" s="538" t="str">
        <f t="shared" si="25"/>
        <v>Шипилов Павел Рюрикович</v>
      </c>
      <c r="M88" s="538" t="str">
        <f t="shared" si="26"/>
        <v>Шипилов</v>
      </c>
      <c r="N88" s="538" t="str">
        <f t="shared" si="27"/>
        <v>Павел Рюрикович</v>
      </c>
      <c r="O88" s="538" t="str">
        <f t="shared" si="28"/>
        <v>Павел</v>
      </c>
      <c r="P88" s="538" t="str">
        <f t="shared" si="29"/>
        <v>ШИПИЛОВ</v>
      </c>
      <c r="Q88" s="538" t="str">
        <f t="shared" si="30"/>
        <v>ШИПИЛОВ Павел</v>
      </c>
    </row>
    <row r="89" spans="1:17" ht="15" customHeight="1">
      <c r="A89" s="4">
        <v>82</v>
      </c>
      <c r="B89" s="7" t="s">
        <v>126</v>
      </c>
      <c r="C89" s="537" t="str">
        <f t="shared" si="22"/>
        <v>ШУМАРИН Сергей</v>
      </c>
      <c r="D89" s="562" t="s">
        <v>306</v>
      </c>
      <c r="E89" s="685">
        <v>25104</v>
      </c>
      <c r="F89" s="264">
        <v>47</v>
      </c>
      <c r="G89" s="565" t="s">
        <v>375</v>
      </c>
      <c r="H89" s="553" t="s">
        <v>346</v>
      </c>
      <c r="I89" s="539" t="str">
        <f t="shared" si="23"/>
        <v>ШУМАРИН</v>
      </c>
      <c r="J89" s="539" t="str">
        <f t="shared" si="24"/>
        <v>С</v>
      </c>
      <c r="K89" s="539" t="str">
        <f t="shared" si="21"/>
        <v>ШУМАРИН С.</v>
      </c>
      <c r="L89" s="538" t="str">
        <f t="shared" si="25"/>
        <v>Шумарин Сергей Викторович</v>
      </c>
      <c r="M89" s="538" t="str">
        <f t="shared" si="26"/>
        <v>Шумарин</v>
      </c>
      <c r="N89" s="538" t="str">
        <f t="shared" si="27"/>
        <v>Сергей Викторович</v>
      </c>
      <c r="O89" s="538" t="str">
        <f t="shared" si="28"/>
        <v>Сергей</v>
      </c>
      <c r="P89" s="538" t="str">
        <f t="shared" si="29"/>
        <v>ШУМАРИН</v>
      </c>
      <c r="Q89" s="538" t="str">
        <f t="shared" si="30"/>
        <v>ШУМАРИН Сергей</v>
      </c>
    </row>
    <row r="90" spans="1:17" ht="15" customHeight="1">
      <c r="A90" s="4">
        <v>83</v>
      </c>
      <c r="B90" s="7" t="s">
        <v>127</v>
      </c>
      <c r="C90" s="537" t="str">
        <f t="shared" si="22"/>
        <v>ЮНУШЕВ Ильдар</v>
      </c>
      <c r="D90" s="562" t="s">
        <v>238</v>
      </c>
      <c r="E90" s="685">
        <v>27053</v>
      </c>
      <c r="F90" s="264">
        <v>41</v>
      </c>
      <c r="G90" s="565" t="s">
        <v>202</v>
      </c>
      <c r="H90" s="553" t="s">
        <v>347</v>
      </c>
      <c r="I90" s="539" t="str">
        <f t="shared" si="23"/>
        <v>ЮНУШЕВ</v>
      </c>
      <c r="J90" s="539" t="str">
        <f t="shared" si="24"/>
        <v>И</v>
      </c>
      <c r="K90" s="539" t="str">
        <f t="shared" si="21"/>
        <v>ЮНУШЕВ И.</v>
      </c>
      <c r="L90" s="538" t="str">
        <f t="shared" si="25"/>
        <v>Юнушев Ильдар Вахитович</v>
      </c>
      <c r="M90" s="538" t="str">
        <f t="shared" si="26"/>
        <v>Юнушев</v>
      </c>
      <c r="N90" s="538" t="str">
        <f t="shared" si="27"/>
        <v>Ильдар Вахитович</v>
      </c>
      <c r="O90" s="538" t="str">
        <f t="shared" si="28"/>
        <v>Ильдар</v>
      </c>
      <c r="P90" s="538" t="str">
        <f t="shared" si="29"/>
        <v>ЮНУШЕВ</v>
      </c>
      <c r="Q90" s="538" t="str">
        <f t="shared" si="30"/>
        <v>ЮНУШЕВ Ильдар</v>
      </c>
    </row>
    <row r="91" spans="1:17" ht="15" customHeight="1">
      <c r="A91" s="4">
        <v>84</v>
      </c>
      <c r="B91" s="7" t="s">
        <v>128</v>
      </c>
      <c r="C91" s="537" t="str">
        <f t="shared" si="22"/>
        <v>ЮРИН Владимир</v>
      </c>
      <c r="D91" s="562" t="s">
        <v>263</v>
      </c>
      <c r="E91" s="692" t="s">
        <v>264</v>
      </c>
      <c r="F91" s="264">
        <v>43</v>
      </c>
      <c r="G91" s="565" t="s">
        <v>231</v>
      </c>
      <c r="H91" s="553" t="s">
        <v>359</v>
      </c>
      <c r="I91" s="539" t="str">
        <f t="shared" si="23"/>
        <v>ЮРИН</v>
      </c>
      <c r="J91" s="539" t="str">
        <f t="shared" si="24"/>
        <v>В</v>
      </c>
      <c r="K91" s="539" t="str">
        <f t="shared" si="21"/>
        <v>ЮРИН В.</v>
      </c>
      <c r="L91" s="538" t="str">
        <f t="shared" si="25"/>
        <v>Юрин Владимир Владимирович</v>
      </c>
      <c r="M91" s="538" t="str">
        <f t="shared" si="26"/>
        <v>Юрин</v>
      </c>
      <c r="N91" s="538" t="str">
        <f t="shared" si="27"/>
        <v>Владимир Владимирович</v>
      </c>
      <c r="O91" s="538" t="str">
        <f t="shared" si="28"/>
        <v>Владимир</v>
      </c>
      <c r="P91" s="538" t="str">
        <f t="shared" si="29"/>
        <v>ЮРИН</v>
      </c>
      <c r="Q91" s="538" t="str">
        <f t="shared" si="30"/>
        <v>ЮРИН Владимир</v>
      </c>
    </row>
    <row r="92" spans="1:17" ht="15" customHeight="1">
      <c r="A92" s="4">
        <v>85</v>
      </c>
      <c r="B92" s="7" t="s">
        <v>129</v>
      </c>
      <c r="C92" s="537" t="str">
        <f aca="true" t="shared" si="31" ref="C92:C107">IF(D92="","",(Q92))</f>
        <v>САВЕНКОВ Михаил</v>
      </c>
      <c r="D92" s="562" t="s">
        <v>277</v>
      </c>
      <c r="E92" s="685">
        <v>26328</v>
      </c>
      <c r="F92" s="264">
        <v>44</v>
      </c>
      <c r="G92" s="565" t="s">
        <v>244</v>
      </c>
      <c r="H92" s="553" t="s">
        <v>347</v>
      </c>
      <c r="I92" s="539" t="str">
        <f aca="true" t="shared" si="32" ref="I92:I107">MID(C92,1,SEARCH(" ",C92)-1)</f>
        <v>САВЕНКОВ</v>
      </c>
      <c r="J92" s="539" t="str">
        <f aca="true" t="shared" si="33" ref="J92:J107">MID(C92,SEARCH(" ",C92)+1,1)</f>
        <v>М</v>
      </c>
      <c r="K92" s="539" t="str">
        <f aca="true" t="shared" si="34" ref="K92:K107">CONCATENATE(I92," ",J92,".")</f>
        <v>САВЕНКОВ М.</v>
      </c>
      <c r="L92" s="538" t="str">
        <f aca="true" t="shared" si="35" ref="L92:L107">TRIM(D92)</f>
        <v>Савенков Михаил Владимирович</v>
      </c>
      <c r="M92" s="538" t="str">
        <f aca="true" t="shared" si="36" ref="M92:M98">MID(L92,1,SEARCH(" ",L92)-1)</f>
        <v>Савенков</v>
      </c>
      <c r="N92" s="538" t="str">
        <f aca="true" t="shared" si="37" ref="N92:N107">MID(L92,SEARCH(" ",L92)+1,100)</f>
        <v>Михаил Владимирович</v>
      </c>
      <c r="O92" s="538" t="str">
        <f aca="true" t="shared" si="38" ref="O92:O98">MID(N92,1,SEARCH(" ",N92)-1)</f>
        <v>Михаил</v>
      </c>
      <c r="P92" s="538" t="str">
        <f aca="true" t="shared" si="39" ref="P92:P107">UPPER(M92)</f>
        <v>САВЕНКОВ</v>
      </c>
      <c r="Q92" s="538" t="str">
        <f aca="true" t="shared" si="40" ref="Q92:Q107">CONCATENATE(P92," ",O92)</f>
        <v>САВЕНКОВ Михаил</v>
      </c>
    </row>
    <row r="93" spans="1:17" ht="15" customHeight="1">
      <c r="A93" s="4">
        <v>86</v>
      </c>
      <c r="B93" s="7" t="s">
        <v>130</v>
      </c>
      <c r="C93" s="537" t="str">
        <f t="shared" si="31"/>
        <v>ЖИЖКУН Евгений</v>
      </c>
      <c r="D93" s="562" t="s">
        <v>243</v>
      </c>
      <c r="E93" s="685">
        <v>26882</v>
      </c>
      <c r="F93" s="264">
        <v>42</v>
      </c>
      <c r="G93" s="565" t="s">
        <v>244</v>
      </c>
      <c r="H93" s="553" t="s">
        <v>347</v>
      </c>
      <c r="I93" s="539" t="str">
        <f t="shared" si="32"/>
        <v>ЖИЖКУН</v>
      </c>
      <c r="J93" s="539" t="str">
        <f t="shared" si="33"/>
        <v>Е</v>
      </c>
      <c r="K93" s="539" t="str">
        <f t="shared" si="34"/>
        <v>ЖИЖКУН Е.</v>
      </c>
      <c r="L93" s="538" t="str">
        <f t="shared" si="35"/>
        <v>Жижкун Евгений Владимирович</v>
      </c>
      <c r="M93" s="538" t="str">
        <f t="shared" si="36"/>
        <v>Жижкун</v>
      </c>
      <c r="N93" s="538" t="str">
        <f t="shared" si="37"/>
        <v>Евгений Владимирович</v>
      </c>
      <c r="O93" s="538" t="str">
        <f t="shared" si="38"/>
        <v>Евгений</v>
      </c>
      <c r="P93" s="538" t="str">
        <f t="shared" si="39"/>
        <v>ЖИЖКУН</v>
      </c>
      <c r="Q93" s="538" t="str">
        <f t="shared" si="40"/>
        <v>ЖИЖКУН Евгений</v>
      </c>
    </row>
    <row r="94" spans="1:17" ht="15" customHeight="1">
      <c r="A94" s="4">
        <v>87</v>
      </c>
      <c r="B94" s="7" t="s">
        <v>613</v>
      </c>
      <c r="C94" s="537" t="str">
        <f t="shared" si="31"/>
        <v>ТРОШКОВ Алексей</v>
      </c>
      <c r="D94" s="562" t="s">
        <v>261</v>
      </c>
      <c r="E94" s="685">
        <v>26476</v>
      </c>
      <c r="F94" s="264">
        <v>43</v>
      </c>
      <c r="G94" s="565" t="s">
        <v>242</v>
      </c>
      <c r="H94" s="553" t="s">
        <v>351</v>
      </c>
      <c r="I94" s="539" t="str">
        <f t="shared" si="32"/>
        <v>ТРОШКОВ</v>
      </c>
      <c r="J94" s="539" t="str">
        <f t="shared" si="33"/>
        <v>А</v>
      </c>
      <c r="K94" s="539" t="str">
        <f t="shared" si="34"/>
        <v>ТРОШКОВ А.</v>
      </c>
      <c r="L94" s="538" t="str">
        <f t="shared" si="35"/>
        <v>Трошков Алексей Викторович</v>
      </c>
      <c r="M94" s="538" t="str">
        <f t="shared" si="36"/>
        <v>Трошков</v>
      </c>
      <c r="N94" s="538" t="str">
        <f t="shared" si="37"/>
        <v>Алексей Викторович</v>
      </c>
      <c r="O94" s="538" t="str">
        <f t="shared" si="38"/>
        <v>Алексей</v>
      </c>
      <c r="P94" s="538" t="str">
        <f t="shared" si="39"/>
        <v>ТРОШКОВ</v>
      </c>
      <c r="Q94" s="538" t="str">
        <f t="shared" si="40"/>
        <v>ТРОШКОВ Алексей</v>
      </c>
    </row>
    <row r="95" spans="1:17" ht="15" customHeight="1">
      <c r="A95" s="4">
        <v>88</v>
      </c>
      <c r="B95" s="7" t="s">
        <v>614</v>
      </c>
      <c r="C95" s="537" t="str">
        <f t="shared" si="31"/>
        <v>ЧЕТАЕВ Константин</v>
      </c>
      <c r="D95" s="562" t="s">
        <v>205</v>
      </c>
      <c r="E95" s="685">
        <v>27994</v>
      </c>
      <c r="F95" s="264">
        <v>39</v>
      </c>
      <c r="G95" s="565" t="s">
        <v>202</v>
      </c>
      <c r="H95" s="553" t="s">
        <v>347</v>
      </c>
      <c r="I95" s="539" t="str">
        <f t="shared" si="32"/>
        <v>ЧЕТАЕВ</v>
      </c>
      <c r="J95" s="539" t="str">
        <f t="shared" si="33"/>
        <v>К</v>
      </c>
      <c r="K95" s="539" t="str">
        <f t="shared" si="34"/>
        <v>ЧЕТАЕВ К.</v>
      </c>
      <c r="L95" s="538" t="str">
        <f t="shared" si="35"/>
        <v>Четаев Константин Владимирович</v>
      </c>
      <c r="M95" s="538" t="str">
        <f t="shared" si="36"/>
        <v>Четаев</v>
      </c>
      <c r="N95" s="538" t="str">
        <f t="shared" si="37"/>
        <v>Константин Владимирович</v>
      </c>
      <c r="O95" s="538" t="str">
        <f t="shared" si="38"/>
        <v>Константин</v>
      </c>
      <c r="P95" s="538" t="str">
        <f t="shared" si="39"/>
        <v>ЧЕТАЕВ</v>
      </c>
      <c r="Q95" s="538" t="str">
        <f t="shared" si="40"/>
        <v>ЧЕТАЕВ Константин</v>
      </c>
    </row>
    <row r="96" spans="1:17" ht="15" customHeight="1">
      <c r="A96" s="4">
        <v>89</v>
      </c>
      <c r="B96" s="7" t="s">
        <v>615</v>
      </c>
      <c r="C96" s="537" t="str">
        <f t="shared" si="31"/>
        <v>ПОПОНИН Олег</v>
      </c>
      <c r="D96" s="562" t="s">
        <v>319</v>
      </c>
      <c r="E96" s="685">
        <v>25013</v>
      </c>
      <c r="F96" s="264">
        <v>47</v>
      </c>
      <c r="G96" s="565" t="s">
        <v>242</v>
      </c>
      <c r="H96" s="553" t="s">
        <v>351</v>
      </c>
      <c r="I96" s="539" t="str">
        <f t="shared" si="32"/>
        <v>ПОПОНИН</v>
      </c>
      <c r="J96" s="539" t="str">
        <f t="shared" si="33"/>
        <v>О</v>
      </c>
      <c r="K96" s="539" t="str">
        <f t="shared" si="34"/>
        <v>ПОПОНИН О.</v>
      </c>
      <c r="L96" s="538" t="str">
        <f t="shared" si="35"/>
        <v>Попонин Олег Владимирович</v>
      </c>
      <c r="M96" s="538" t="str">
        <f t="shared" si="36"/>
        <v>Попонин</v>
      </c>
      <c r="N96" s="538" t="str">
        <f t="shared" si="37"/>
        <v>Олег Владимирович</v>
      </c>
      <c r="O96" s="538" t="str">
        <f t="shared" si="38"/>
        <v>Олег</v>
      </c>
      <c r="P96" s="538" t="str">
        <f t="shared" si="39"/>
        <v>ПОПОНИН</v>
      </c>
      <c r="Q96" s="538" t="str">
        <f t="shared" si="40"/>
        <v>ПОПОНИН Олег</v>
      </c>
    </row>
    <row r="97" spans="1:17" ht="15" customHeight="1">
      <c r="A97" s="4">
        <v>90</v>
      </c>
      <c r="B97" s="7" t="s">
        <v>616</v>
      </c>
      <c r="C97" s="537" t="str">
        <f t="shared" si="31"/>
        <v>ХАЛИУЛИН Марат</v>
      </c>
      <c r="D97" s="562" t="s">
        <v>303</v>
      </c>
      <c r="E97" s="685">
        <v>24930</v>
      </c>
      <c r="F97" s="264">
        <v>47</v>
      </c>
      <c r="G97" s="565" t="s">
        <v>304</v>
      </c>
      <c r="H97" s="553" t="s">
        <v>347</v>
      </c>
      <c r="I97" s="539" t="str">
        <f t="shared" si="32"/>
        <v>ХАЛИУЛИН</v>
      </c>
      <c r="J97" s="539" t="str">
        <f t="shared" si="33"/>
        <v>М</v>
      </c>
      <c r="K97" s="539" t="str">
        <f t="shared" si="34"/>
        <v>ХАЛИУЛИН М.</v>
      </c>
      <c r="L97" s="538" t="str">
        <f t="shared" si="35"/>
        <v>Халиулин Марат Хасимуллович</v>
      </c>
      <c r="M97" s="538" t="str">
        <f t="shared" si="36"/>
        <v>Халиулин</v>
      </c>
      <c r="N97" s="538" t="str">
        <f t="shared" si="37"/>
        <v>Марат Хасимуллович</v>
      </c>
      <c r="O97" s="538" t="str">
        <f t="shared" si="38"/>
        <v>Марат</v>
      </c>
      <c r="P97" s="538" t="str">
        <f t="shared" si="39"/>
        <v>ХАЛИУЛИН</v>
      </c>
      <c r="Q97" s="538" t="str">
        <f t="shared" si="40"/>
        <v>ХАЛИУЛИН Марат</v>
      </c>
    </row>
    <row r="98" spans="1:17" ht="15" customHeight="1">
      <c r="A98" s="4">
        <v>91</v>
      </c>
      <c r="B98" s="7" t="s">
        <v>617</v>
      </c>
      <c r="C98" s="537" t="str">
        <f t="shared" si="31"/>
        <v>БОНДАРЕВ Евгений</v>
      </c>
      <c r="D98" s="562" t="s">
        <v>225</v>
      </c>
      <c r="E98" s="685">
        <v>27115</v>
      </c>
      <c r="F98" s="264">
        <v>41</v>
      </c>
      <c r="G98" s="565" t="s">
        <v>202</v>
      </c>
      <c r="H98" s="553" t="s">
        <v>347</v>
      </c>
      <c r="I98" s="539" t="str">
        <f t="shared" si="32"/>
        <v>БОНДАРЕВ</v>
      </c>
      <c r="J98" s="539" t="str">
        <f t="shared" si="33"/>
        <v>Е</v>
      </c>
      <c r="K98" s="539" t="str">
        <f t="shared" si="34"/>
        <v>БОНДАРЕВ Е.</v>
      </c>
      <c r="L98" s="538" t="str">
        <f t="shared" si="35"/>
        <v>Бондарев Евгений Петрович</v>
      </c>
      <c r="M98" s="538" t="str">
        <f t="shared" si="36"/>
        <v>Бондарев</v>
      </c>
      <c r="N98" s="538" t="str">
        <f t="shared" si="37"/>
        <v>Евгений Петрович</v>
      </c>
      <c r="O98" s="538" t="str">
        <f t="shared" si="38"/>
        <v>Евгений</v>
      </c>
      <c r="P98" s="538" t="str">
        <f t="shared" si="39"/>
        <v>БОНДАРЕВ</v>
      </c>
      <c r="Q98" s="538" t="str">
        <f t="shared" si="40"/>
        <v>БОНДАРЕВ Евгений</v>
      </c>
    </row>
    <row r="99" spans="1:17" ht="15" customHeight="1">
      <c r="A99" s="4">
        <v>92</v>
      </c>
      <c r="B99" s="7" t="s">
        <v>622</v>
      </c>
      <c r="C99" s="537" t="str">
        <f t="shared" si="31"/>
        <v>УРМАНОВ Артур</v>
      </c>
      <c r="D99" s="562" t="s">
        <v>636</v>
      </c>
      <c r="E99" s="685">
        <v>25273</v>
      </c>
      <c r="F99" s="264">
        <v>44</v>
      </c>
      <c r="G99" s="565" t="s">
        <v>620</v>
      </c>
      <c r="H99" s="553" t="s">
        <v>621</v>
      </c>
      <c r="I99" s="539" t="str">
        <f t="shared" si="32"/>
        <v>УРМАНОВ</v>
      </c>
      <c r="J99" s="539" t="str">
        <f t="shared" si="33"/>
        <v>А</v>
      </c>
      <c r="K99" s="539" t="str">
        <f t="shared" si="34"/>
        <v>УРМАНОВ А.</v>
      </c>
      <c r="L99" s="538" t="str">
        <f t="shared" si="35"/>
        <v>Урманов Артур Валерьевич</v>
      </c>
      <c r="M99" s="538" t="str">
        <f t="shared" si="26"/>
        <v>Урманов</v>
      </c>
      <c r="N99" s="538" t="str">
        <f t="shared" si="37"/>
        <v>Артур Валерьевич</v>
      </c>
      <c r="O99" s="538" t="str">
        <f t="shared" si="28"/>
        <v>Артур</v>
      </c>
      <c r="P99" s="538" t="str">
        <f t="shared" si="39"/>
        <v>УРМАНОВ</v>
      </c>
      <c r="Q99" s="538" t="str">
        <f t="shared" si="40"/>
        <v>УРМАНОВ Артур</v>
      </c>
    </row>
    <row r="100" spans="1:17" ht="15" customHeight="1">
      <c r="A100" s="4">
        <v>93</v>
      </c>
      <c r="B100" s="7" t="s">
        <v>625</v>
      </c>
      <c r="C100" s="537" t="str">
        <f t="shared" si="31"/>
        <v>ТОПОРКОВ Юрий</v>
      </c>
      <c r="D100" s="562" t="s">
        <v>623</v>
      </c>
      <c r="E100" s="551">
        <v>24183</v>
      </c>
      <c r="F100" s="264">
        <v>49</v>
      </c>
      <c r="G100" s="564" t="s">
        <v>624</v>
      </c>
      <c r="H100" s="553" t="s">
        <v>621</v>
      </c>
      <c r="I100" s="539" t="str">
        <f t="shared" si="32"/>
        <v>ТОПОРКОВ</v>
      </c>
      <c r="J100" s="539" t="str">
        <f t="shared" si="33"/>
        <v>Ю</v>
      </c>
      <c r="K100" s="539" t="str">
        <f t="shared" si="34"/>
        <v>ТОПОРКОВ Ю.</v>
      </c>
      <c r="L100" s="538" t="str">
        <f t="shared" si="35"/>
        <v>Топорков Юрий Дмитриевич</v>
      </c>
      <c r="M100" s="538" t="str">
        <f t="shared" si="26"/>
        <v>Топорков</v>
      </c>
      <c r="N100" s="538" t="str">
        <f t="shared" si="37"/>
        <v>Юрий Дмитриевич</v>
      </c>
      <c r="O100" s="538" t="str">
        <f t="shared" si="28"/>
        <v>Юрий</v>
      </c>
      <c r="P100" s="538" t="str">
        <f t="shared" si="39"/>
        <v>ТОПОРКОВ</v>
      </c>
      <c r="Q100" s="538" t="str">
        <f t="shared" si="40"/>
        <v>ТОПОРКОВ Юрий</v>
      </c>
    </row>
    <row r="101" spans="1:17" ht="15" customHeight="1">
      <c r="A101" s="4">
        <v>94</v>
      </c>
      <c r="B101" s="7" t="s">
        <v>626</v>
      </c>
      <c r="C101" s="537" t="str">
        <f t="shared" si="31"/>
        <v>САРАЕВ Валерий</v>
      </c>
      <c r="D101" s="562" t="s">
        <v>292</v>
      </c>
      <c r="E101" s="687">
        <v>25274</v>
      </c>
      <c r="F101" s="264">
        <v>46</v>
      </c>
      <c r="G101" s="565" t="s">
        <v>202</v>
      </c>
      <c r="H101" s="553" t="s">
        <v>347</v>
      </c>
      <c r="I101" s="539" t="str">
        <f t="shared" si="32"/>
        <v>САРАЕВ</v>
      </c>
      <c r="J101" s="539" t="str">
        <f t="shared" si="33"/>
        <v>В</v>
      </c>
      <c r="K101" s="539" t="str">
        <f t="shared" si="34"/>
        <v>САРАЕВ В.</v>
      </c>
      <c r="L101" s="538" t="str">
        <f t="shared" si="35"/>
        <v>Сараев Валерий Викторович</v>
      </c>
      <c r="M101" s="538" t="str">
        <f aca="true" t="shared" si="41" ref="M101:M107">MID(L101,1,SEARCH(" ",L101)-1)</f>
        <v>Сараев</v>
      </c>
      <c r="N101" s="538" t="str">
        <f t="shared" si="37"/>
        <v>Валерий Викторович</v>
      </c>
      <c r="O101" s="538" t="str">
        <f aca="true" t="shared" si="42" ref="O101:O107">MID(N101,1,SEARCH(" ",N101)-1)</f>
        <v>Валерий</v>
      </c>
      <c r="P101" s="538" t="str">
        <f t="shared" si="39"/>
        <v>САРАЕВ</v>
      </c>
      <c r="Q101" s="538" t="str">
        <f t="shared" si="40"/>
        <v>САРАЕВ Валерий</v>
      </c>
    </row>
    <row r="102" spans="1:17" ht="15" customHeight="1">
      <c r="A102" s="4">
        <v>95</v>
      </c>
      <c r="B102" s="7" t="s">
        <v>627</v>
      </c>
      <c r="C102" s="537" t="str">
        <f t="shared" si="31"/>
        <v>БУРМАТНОВ Дмитрий</v>
      </c>
      <c r="D102" s="562" t="s">
        <v>226</v>
      </c>
      <c r="E102" s="686">
        <v>1974</v>
      </c>
      <c r="F102" s="264">
        <v>41</v>
      </c>
      <c r="G102" s="565" t="s">
        <v>202</v>
      </c>
      <c r="H102" s="553" t="s">
        <v>347</v>
      </c>
      <c r="I102" s="539" t="str">
        <f t="shared" si="32"/>
        <v>БУРМАТНОВ</v>
      </c>
      <c r="J102" s="539" t="str">
        <f t="shared" si="33"/>
        <v>Д</v>
      </c>
      <c r="K102" s="539" t="str">
        <f t="shared" si="34"/>
        <v>БУРМАТНОВ Д.</v>
      </c>
      <c r="L102" s="538" t="str">
        <f t="shared" si="35"/>
        <v>Бурматнов Дмитрий Юрьевич</v>
      </c>
      <c r="M102" s="538" t="str">
        <f t="shared" si="41"/>
        <v>Бурматнов</v>
      </c>
      <c r="N102" s="538" t="str">
        <f t="shared" si="37"/>
        <v>Дмитрий Юрьевич</v>
      </c>
      <c r="O102" s="538" t="str">
        <f t="shared" si="42"/>
        <v>Дмитрий</v>
      </c>
      <c r="P102" s="538" t="str">
        <f t="shared" si="39"/>
        <v>БУРМАТНОВ</v>
      </c>
      <c r="Q102" s="538" t="str">
        <f t="shared" si="40"/>
        <v>БУРМАТНОВ Дмитрий</v>
      </c>
    </row>
    <row r="103" spans="1:17" ht="15" customHeight="1">
      <c r="A103" s="4">
        <v>96</v>
      </c>
      <c r="B103" s="7" t="s">
        <v>630</v>
      </c>
      <c r="C103" s="537" t="str">
        <f t="shared" si="31"/>
        <v>КИЧАТОВ Александр</v>
      </c>
      <c r="D103" s="562" t="s">
        <v>270</v>
      </c>
      <c r="E103" s="685">
        <v>26267</v>
      </c>
      <c r="F103" s="264">
        <v>44</v>
      </c>
      <c r="G103" s="565" t="s">
        <v>204</v>
      </c>
      <c r="H103" s="553" t="s">
        <v>347</v>
      </c>
      <c r="I103" s="539" t="str">
        <f t="shared" si="32"/>
        <v>КИЧАТОВ</v>
      </c>
      <c r="J103" s="539" t="str">
        <f t="shared" si="33"/>
        <v>А</v>
      </c>
      <c r="K103" s="539" t="str">
        <f t="shared" si="34"/>
        <v>КИЧАТОВ А.</v>
      </c>
      <c r="L103" s="538" t="str">
        <f t="shared" si="35"/>
        <v>Кичатов Александр Петрович</v>
      </c>
      <c r="M103" s="538" t="str">
        <f t="shared" si="41"/>
        <v>Кичатов</v>
      </c>
      <c r="N103" s="538" t="str">
        <f t="shared" si="37"/>
        <v>Александр Петрович</v>
      </c>
      <c r="O103" s="538" t="str">
        <f t="shared" si="42"/>
        <v>Александр</v>
      </c>
      <c r="P103" s="538" t="str">
        <f t="shared" si="39"/>
        <v>КИЧАТОВ</v>
      </c>
      <c r="Q103" s="538" t="str">
        <f t="shared" si="40"/>
        <v>КИЧАТОВ Александр</v>
      </c>
    </row>
    <row r="104" spans="1:17" ht="15" customHeight="1">
      <c r="A104" s="4">
        <v>97</v>
      </c>
      <c r="B104" s="7" t="s">
        <v>632</v>
      </c>
      <c r="C104" s="537" t="str">
        <f t="shared" si="31"/>
        <v>МАЛАХОВ Дмитрий</v>
      </c>
      <c r="D104" s="562" t="s">
        <v>631</v>
      </c>
      <c r="E104" s="686">
        <v>1968</v>
      </c>
      <c r="F104" s="264">
        <v>47</v>
      </c>
      <c r="G104" s="564" t="s">
        <v>378</v>
      </c>
      <c r="H104" s="553" t="s">
        <v>377</v>
      </c>
      <c r="I104" s="539" t="str">
        <f t="shared" si="32"/>
        <v>МАЛАХОВ</v>
      </c>
      <c r="J104" s="539" t="str">
        <f t="shared" si="33"/>
        <v>Д</v>
      </c>
      <c r="K104" s="539" t="str">
        <f t="shared" si="34"/>
        <v>МАЛАХОВ Д.</v>
      </c>
      <c r="L104" s="538" t="str">
        <f t="shared" si="35"/>
        <v>Малахов Дмитрий Анатольевич</v>
      </c>
      <c r="M104" s="538" t="str">
        <f t="shared" si="41"/>
        <v>Малахов</v>
      </c>
      <c r="N104" s="538" t="str">
        <f t="shared" si="37"/>
        <v>Дмитрий Анатольевич</v>
      </c>
      <c r="O104" s="538" t="str">
        <f t="shared" si="42"/>
        <v>Дмитрий</v>
      </c>
      <c r="P104" s="538" t="str">
        <f t="shared" si="39"/>
        <v>МАЛАХОВ</v>
      </c>
      <c r="Q104" s="538" t="str">
        <f t="shared" si="40"/>
        <v>МАЛАХОВ Дмитрий</v>
      </c>
    </row>
    <row r="105" spans="1:17" ht="15" customHeight="1">
      <c r="A105" s="4">
        <v>98</v>
      </c>
      <c r="B105" s="7" t="s">
        <v>633</v>
      </c>
      <c r="C105" s="537" t="str">
        <f t="shared" si="31"/>
        <v>ТАНКОВ Илья</v>
      </c>
      <c r="D105" s="562" t="s">
        <v>218</v>
      </c>
      <c r="E105" s="685">
        <v>27778</v>
      </c>
      <c r="F105" s="264">
        <v>40</v>
      </c>
      <c r="G105" s="565" t="s">
        <v>219</v>
      </c>
      <c r="H105" s="553" t="s">
        <v>363</v>
      </c>
      <c r="I105" s="539" t="str">
        <f t="shared" si="32"/>
        <v>ТАНКОВ</v>
      </c>
      <c r="J105" s="539" t="str">
        <f t="shared" si="33"/>
        <v>И</v>
      </c>
      <c r="K105" s="539" t="str">
        <f t="shared" si="34"/>
        <v>ТАНКОВ И.</v>
      </c>
      <c r="L105" s="538" t="str">
        <f t="shared" si="35"/>
        <v>Танков Илья Витальевич</v>
      </c>
      <c r="M105" s="538" t="str">
        <f t="shared" si="41"/>
        <v>Танков</v>
      </c>
      <c r="N105" s="538" t="str">
        <f t="shared" si="37"/>
        <v>Илья Витальевич</v>
      </c>
      <c r="O105" s="538" t="str">
        <f t="shared" si="42"/>
        <v>Илья</v>
      </c>
      <c r="P105" s="538" t="str">
        <f t="shared" si="39"/>
        <v>ТАНКОВ</v>
      </c>
      <c r="Q105" s="538" t="str">
        <f t="shared" si="40"/>
        <v>ТАНКОВ Илья</v>
      </c>
    </row>
    <row r="106" spans="1:17" ht="15" customHeight="1">
      <c r="A106" s="4">
        <v>99</v>
      </c>
      <c r="B106" s="7" t="s">
        <v>634</v>
      </c>
      <c r="C106" s="537" t="str">
        <f t="shared" si="31"/>
        <v>ЮШКОВ Антон</v>
      </c>
      <c r="D106" s="562" t="s">
        <v>239</v>
      </c>
      <c r="E106" s="685">
        <v>27276</v>
      </c>
      <c r="F106" s="264">
        <v>41</v>
      </c>
      <c r="G106" s="565" t="s">
        <v>219</v>
      </c>
      <c r="H106" s="553" t="s">
        <v>363</v>
      </c>
      <c r="I106" s="539" t="str">
        <f t="shared" si="32"/>
        <v>ЮШКОВ</v>
      </c>
      <c r="J106" s="539" t="str">
        <f t="shared" si="33"/>
        <v>А</v>
      </c>
      <c r="K106" s="539" t="str">
        <f t="shared" si="34"/>
        <v>ЮШКОВ А.</v>
      </c>
      <c r="L106" s="538" t="str">
        <f t="shared" si="35"/>
        <v>Юшков Антон Александрович</v>
      </c>
      <c r="M106" s="538" t="str">
        <f t="shared" si="41"/>
        <v>Юшков</v>
      </c>
      <c r="N106" s="538" t="str">
        <f t="shared" si="37"/>
        <v>Антон Александрович</v>
      </c>
      <c r="O106" s="538" t="str">
        <f t="shared" si="42"/>
        <v>Антон</v>
      </c>
      <c r="P106" s="538" t="str">
        <f t="shared" si="39"/>
        <v>ЮШКОВ</v>
      </c>
      <c r="Q106" s="538" t="str">
        <f t="shared" si="40"/>
        <v>ЮШКОВ Антон</v>
      </c>
    </row>
    <row r="107" spans="1:17" ht="15" customHeight="1">
      <c r="A107" s="4">
        <v>100</v>
      </c>
      <c r="B107" s="7" t="s">
        <v>635</v>
      </c>
      <c r="C107" s="537" t="str">
        <f t="shared" si="31"/>
        <v>ШИРЯЕВ Михаил</v>
      </c>
      <c r="D107" s="562" t="s">
        <v>324</v>
      </c>
      <c r="E107" s="685">
        <v>24244</v>
      </c>
      <c r="F107" s="264">
        <v>49</v>
      </c>
      <c r="G107" s="565" t="s">
        <v>202</v>
      </c>
      <c r="H107" s="553" t="s">
        <v>347</v>
      </c>
      <c r="I107" s="539" t="str">
        <f t="shared" si="32"/>
        <v>ШИРЯЕВ</v>
      </c>
      <c r="J107" s="539" t="str">
        <f t="shared" si="33"/>
        <v>М</v>
      </c>
      <c r="K107" s="539" t="str">
        <f t="shared" si="34"/>
        <v>ШИРЯЕВ М.</v>
      </c>
      <c r="L107" s="538" t="str">
        <f t="shared" si="35"/>
        <v>Ширяев Михаил Викторович</v>
      </c>
      <c r="M107" s="538" t="str">
        <f t="shared" si="41"/>
        <v>Ширяев</v>
      </c>
      <c r="N107" s="538" t="str">
        <f t="shared" si="37"/>
        <v>Михаил Викторович</v>
      </c>
      <c r="O107" s="538" t="str">
        <f t="shared" si="42"/>
        <v>Михаил</v>
      </c>
      <c r="P107" s="538" t="str">
        <f t="shared" si="39"/>
        <v>ШИРЯЕВ</v>
      </c>
      <c r="Q107" s="538" t="str">
        <f t="shared" si="40"/>
        <v>ШИРЯЕВ Михаил</v>
      </c>
    </row>
    <row r="108" spans="1:17" ht="15" customHeight="1">
      <c r="A108" s="4"/>
      <c r="B108" s="7"/>
      <c r="C108" s="537" t="str">
        <f t="shared" si="22"/>
        <v>АРАПОВ Александр</v>
      </c>
      <c r="D108" s="562" t="s">
        <v>265</v>
      </c>
      <c r="E108" s="685">
        <v>25999</v>
      </c>
      <c r="F108" s="264">
        <v>44</v>
      </c>
      <c r="G108" s="565" t="s">
        <v>202</v>
      </c>
      <c r="H108" s="553" t="s">
        <v>347</v>
      </c>
      <c r="I108" s="539" t="str">
        <f t="shared" si="23"/>
        <v>АРАПОВ</v>
      </c>
      <c r="J108" s="539" t="str">
        <f t="shared" si="24"/>
        <v>А</v>
      </c>
      <c r="K108" s="539" t="str">
        <f t="shared" si="21"/>
        <v>АРАПОВ А.</v>
      </c>
      <c r="L108" s="538" t="str">
        <f t="shared" si="25"/>
        <v>Арапов Александр Алексеевич</v>
      </c>
      <c r="M108" s="538" t="str">
        <f t="shared" si="26"/>
        <v>Арапов</v>
      </c>
      <c r="N108" s="538" t="str">
        <f t="shared" si="27"/>
        <v>Александр Алексеевич</v>
      </c>
      <c r="O108" s="538" t="str">
        <f t="shared" si="28"/>
        <v>Александр</v>
      </c>
      <c r="P108" s="538" t="str">
        <f t="shared" si="29"/>
        <v>АРАПОВ</v>
      </c>
      <c r="Q108" s="538" t="str">
        <f t="shared" si="30"/>
        <v>АРАПОВ Александр</v>
      </c>
    </row>
    <row r="109" spans="1:17" ht="15" customHeight="1">
      <c r="A109" s="4"/>
      <c r="B109" s="7"/>
      <c r="C109" s="537" t="str">
        <f t="shared" si="22"/>
        <v>БЕЛОВ Антон</v>
      </c>
      <c r="D109" s="562" t="s">
        <v>287</v>
      </c>
      <c r="E109" s="686">
        <v>1970</v>
      </c>
      <c r="F109" s="264">
        <v>46</v>
      </c>
      <c r="G109" s="565" t="s">
        <v>202</v>
      </c>
      <c r="H109" s="553" t="s">
        <v>347</v>
      </c>
      <c r="I109" s="539" t="str">
        <f t="shared" si="23"/>
        <v>БЕЛОВ</v>
      </c>
      <c r="J109" s="539" t="str">
        <f t="shared" si="24"/>
        <v>А</v>
      </c>
      <c r="K109" s="539" t="str">
        <f t="shared" si="21"/>
        <v>БЕЛОВ А.</v>
      </c>
      <c r="L109" s="538" t="str">
        <f t="shared" si="25"/>
        <v>Белов Антон Леонидович</v>
      </c>
      <c r="M109" s="538" t="str">
        <f t="shared" si="26"/>
        <v>Белов</v>
      </c>
      <c r="N109" s="538" t="str">
        <f t="shared" si="27"/>
        <v>Антон Леонидович</v>
      </c>
      <c r="O109" s="538" t="str">
        <f t="shared" si="28"/>
        <v>Антон</v>
      </c>
      <c r="P109" s="538" t="str">
        <f t="shared" si="29"/>
        <v>БЕЛОВ</v>
      </c>
      <c r="Q109" s="538" t="str">
        <f t="shared" si="30"/>
        <v>БЕЛОВ Антон</v>
      </c>
    </row>
    <row r="110" spans="1:17" ht="15" customHeight="1">
      <c r="A110" s="4"/>
      <c r="B110" s="7"/>
      <c r="C110" s="537" t="str">
        <f t="shared" si="22"/>
        <v>БЕЛЯКОВ Игорь</v>
      </c>
      <c r="D110" s="562" t="s">
        <v>221</v>
      </c>
      <c r="E110" s="685">
        <v>27402</v>
      </c>
      <c r="F110" s="264">
        <v>41</v>
      </c>
      <c r="G110" s="565" t="s">
        <v>222</v>
      </c>
      <c r="H110" s="553" t="s">
        <v>350</v>
      </c>
      <c r="I110" s="539" t="str">
        <f t="shared" si="23"/>
        <v>БЕЛЯКОВ</v>
      </c>
      <c r="J110" s="539" t="str">
        <f t="shared" si="24"/>
        <v>И</v>
      </c>
      <c r="K110" s="539" t="str">
        <f aca="true" t="shared" si="43" ref="K110:K120">CONCATENATE(I110," ",J110,".")</f>
        <v>БЕЛЯКОВ И.</v>
      </c>
      <c r="L110" s="538" t="str">
        <f t="shared" si="25"/>
        <v>Беляков Игорь Сергеевич</v>
      </c>
      <c r="M110" s="538" t="str">
        <f t="shared" si="26"/>
        <v>Беляков</v>
      </c>
      <c r="N110" s="538" t="str">
        <f t="shared" si="27"/>
        <v>Игорь Сергеевич</v>
      </c>
      <c r="O110" s="538" t="str">
        <f t="shared" si="28"/>
        <v>Игорь</v>
      </c>
      <c r="P110" s="538" t="str">
        <f t="shared" si="29"/>
        <v>БЕЛЯКОВ</v>
      </c>
      <c r="Q110" s="538" t="str">
        <f t="shared" si="30"/>
        <v>БЕЛЯКОВ Игорь</v>
      </c>
    </row>
    <row r="111" spans="1:17" ht="15" customHeight="1">
      <c r="A111" s="4"/>
      <c r="B111" s="7"/>
      <c r="C111" s="537" t="str">
        <f t="shared" si="22"/>
        <v>БУЯНКИН Дмитрий</v>
      </c>
      <c r="D111" s="562" t="s">
        <v>328</v>
      </c>
      <c r="E111" s="686">
        <v>1971</v>
      </c>
      <c r="F111" s="264">
        <v>44</v>
      </c>
      <c r="G111" s="565" t="s">
        <v>266</v>
      </c>
      <c r="H111" s="553" t="s">
        <v>348</v>
      </c>
      <c r="I111" s="539" t="str">
        <f t="shared" si="23"/>
        <v>БУЯНКИН</v>
      </c>
      <c r="J111" s="539" t="str">
        <f t="shared" si="24"/>
        <v>Д</v>
      </c>
      <c r="K111" s="539" t="str">
        <f t="shared" si="43"/>
        <v>БУЯНКИН Д.</v>
      </c>
      <c r="L111" s="538" t="str">
        <f t="shared" si="25"/>
        <v>Буянкин Дмитрий ?</v>
      </c>
      <c r="M111" s="538" t="str">
        <f t="shared" si="26"/>
        <v>Буянкин</v>
      </c>
      <c r="N111" s="538" t="str">
        <f t="shared" si="27"/>
        <v>Дмитрий ?</v>
      </c>
      <c r="O111" s="538" t="str">
        <f t="shared" si="28"/>
        <v>Дмитрий</v>
      </c>
      <c r="P111" s="538" t="str">
        <f t="shared" si="29"/>
        <v>БУЯНКИН</v>
      </c>
      <c r="Q111" s="538" t="str">
        <f t="shared" si="30"/>
        <v>БУЯНКИН Дмитрий</v>
      </c>
    </row>
    <row r="112" spans="1:17" ht="15" customHeight="1">
      <c r="A112" s="4"/>
      <c r="B112" s="7"/>
      <c r="C112" s="537" t="str">
        <f t="shared" si="22"/>
        <v>ГАЛИМУЛИН Ильдар</v>
      </c>
      <c r="D112" s="562" t="s">
        <v>209</v>
      </c>
      <c r="E112" s="685">
        <v>27620</v>
      </c>
      <c r="F112" s="264">
        <v>40</v>
      </c>
      <c r="G112" s="565" t="s">
        <v>210</v>
      </c>
      <c r="H112" s="553" t="s">
        <v>352</v>
      </c>
      <c r="I112" s="539" t="str">
        <f t="shared" si="23"/>
        <v>ГАЛИМУЛИН</v>
      </c>
      <c r="J112" s="539" t="str">
        <f t="shared" si="24"/>
        <v>И</v>
      </c>
      <c r="K112" s="539" t="str">
        <f t="shared" si="43"/>
        <v>ГАЛИМУЛИН И.</v>
      </c>
      <c r="L112" s="538" t="str">
        <f t="shared" si="25"/>
        <v>Галимулин Ильдар Раулевич</v>
      </c>
      <c r="M112" s="538" t="str">
        <f t="shared" si="26"/>
        <v>Галимулин</v>
      </c>
      <c r="N112" s="538" t="str">
        <f t="shared" si="27"/>
        <v>Ильдар Раулевич</v>
      </c>
      <c r="O112" s="538" t="str">
        <f t="shared" si="28"/>
        <v>Ильдар</v>
      </c>
      <c r="P112" s="538" t="str">
        <f t="shared" si="29"/>
        <v>ГАЛИМУЛИН</v>
      </c>
      <c r="Q112" s="538" t="str">
        <f t="shared" si="30"/>
        <v>ГАЛИМУЛИН Ильдар</v>
      </c>
    </row>
    <row r="113" spans="1:17" ht="15" customHeight="1">
      <c r="A113" s="4"/>
      <c r="B113" s="7"/>
      <c r="C113" s="537" t="str">
        <f t="shared" si="22"/>
        <v>ГАЛЬПЕРИН Валерий</v>
      </c>
      <c r="D113" s="562" t="s">
        <v>309</v>
      </c>
      <c r="E113" s="686">
        <v>1968</v>
      </c>
      <c r="F113" s="264">
        <v>48</v>
      </c>
      <c r="G113" s="565" t="s">
        <v>310</v>
      </c>
      <c r="H113" s="553" t="s">
        <v>353</v>
      </c>
      <c r="I113" s="539" t="str">
        <f t="shared" si="23"/>
        <v>ГАЛЬПЕРИН</v>
      </c>
      <c r="J113" s="539" t="str">
        <f t="shared" si="24"/>
        <v>В</v>
      </c>
      <c r="K113" s="539" t="str">
        <f t="shared" si="43"/>
        <v>ГАЛЬПЕРИН В.</v>
      </c>
      <c r="L113" s="538" t="str">
        <f t="shared" si="25"/>
        <v>Гальперин Валерий Леонидович</v>
      </c>
      <c r="M113" s="538" t="str">
        <f t="shared" si="26"/>
        <v>Гальперин</v>
      </c>
      <c r="N113" s="538" t="str">
        <f t="shared" si="27"/>
        <v>Валерий Леонидович</v>
      </c>
      <c r="O113" s="538" t="str">
        <f t="shared" si="28"/>
        <v>Валерий</v>
      </c>
      <c r="P113" s="538" t="str">
        <f t="shared" si="29"/>
        <v>ГАЛЬПЕРИН</v>
      </c>
      <c r="Q113" s="538" t="str">
        <f t="shared" si="30"/>
        <v>ГАЛЬПЕРИН Валерий</v>
      </c>
    </row>
    <row r="114" spans="1:17" ht="15" customHeight="1">
      <c r="A114" s="4"/>
      <c r="B114" s="7"/>
      <c r="C114" s="537" t="str">
        <f t="shared" si="22"/>
        <v>ДВУРЕЧЕНСКИЙ Владимир</v>
      </c>
      <c r="D114" s="562" t="s">
        <v>227</v>
      </c>
      <c r="E114" s="685">
        <v>27289</v>
      </c>
      <c r="F114" s="264">
        <v>41</v>
      </c>
      <c r="G114" s="565" t="s">
        <v>228</v>
      </c>
      <c r="H114" s="553" t="s">
        <v>355</v>
      </c>
      <c r="I114" s="539" t="str">
        <f t="shared" si="23"/>
        <v>ДВУРЕЧЕНСКИЙ</v>
      </c>
      <c r="J114" s="539" t="str">
        <f t="shared" si="24"/>
        <v>В</v>
      </c>
      <c r="K114" s="539" t="str">
        <f t="shared" si="43"/>
        <v>ДВУРЕЧЕНСКИЙ В.</v>
      </c>
      <c r="L114" s="538" t="str">
        <f t="shared" si="25"/>
        <v>Двуреченский Владимир Александрович</v>
      </c>
      <c r="M114" s="538" t="str">
        <f t="shared" si="26"/>
        <v>Двуреченский</v>
      </c>
      <c r="N114" s="538" t="str">
        <f t="shared" si="27"/>
        <v>Владимир Александрович</v>
      </c>
      <c r="O114" s="538" t="str">
        <f t="shared" si="28"/>
        <v>Владимир</v>
      </c>
      <c r="P114" s="538" t="str">
        <f t="shared" si="29"/>
        <v>ДВУРЕЧЕНСКИЙ</v>
      </c>
      <c r="Q114" s="538" t="str">
        <f t="shared" si="30"/>
        <v>ДВУРЕЧЕНСКИЙ Владимир</v>
      </c>
    </row>
    <row r="115" spans="1:17" ht="15" customHeight="1">
      <c r="A115" s="4"/>
      <c r="B115" s="7"/>
      <c r="C115" s="537" t="str">
        <f aca="true" t="shared" si="44" ref="C115:C120">IF(D115="","",(Q115))</f>
        <v>КАТАШВИЛИ Александр</v>
      </c>
      <c r="D115" s="562" t="s">
        <v>253</v>
      </c>
      <c r="E115" s="686">
        <v>1973</v>
      </c>
      <c r="F115" s="264">
        <v>43</v>
      </c>
      <c r="G115" s="565" t="s">
        <v>254</v>
      </c>
      <c r="H115" s="553" t="s">
        <v>358</v>
      </c>
      <c r="I115" s="539" t="str">
        <f aca="true" t="shared" si="45" ref="I115:I120">MID(C115,1,SEARCH(" ",C115)-1)</f>
        <v>КАТАШВИЛИ</v>
      </c>
      <c r="J115" s="539" t="str">
        <f aca="true" t="shared" si="46" ref="J115:J120">MID(C115,SEARCH(" ",C115)+1,1)</f>
        <v>А</v>
      </c>
      <c r="K115" s="539" t="str">
        <f t="shared" si="43"/>
        <v>КАТАШВИЛИ А.</v>
      </c>
      <c r="L115" s="538" t="str">
        <f aca="true" t="shared" si="47" ref="L115:L120">TRIM(D115)</f>
        <v>Каташвили Александр Важоевич</v>
      </c>
      <c r="M115" s="538" t="str">
        <f aca="true" t="shared" si="48" ref="M115:M120">MID(L115,1,SEARCH(" ",L115)-1)</f>
        <v>Каташвили</v>
      </c>
      <c r="N115" s="538" t="str">
        <f aca="true" t="shared" si="49" ref="N115:N120">MID(L115,SEARCH(" ",L115)+1,100)</f>
        <v>Александр Важоевич</v>
      </c>
      <c r="O115" s="538" t="str">
        <f aca="true" t="shared" si="50" ref="O115:O120">MID(N115,1,SEARCH(" ",N115)-1)</f>
        <v>Александр</v>
      </c>
      <c r="P115" s="538" t="str">
        <f aca="true" t="shared" si="51" ref="P115:P120">UPPER(M115)</f>
        <v>КАТАШВИЛИ</v>
      </c>
      <c r="Q115" s="538" t="str">
        <f aca="true" t="shared" si="52" ref="Q115:Q120">CONCATENATE(P115," ",O115)</f>
        <v>КАТАШВИЛИ Александр</v>
      </c>
    </row>
    <row r="116" spans="1:17" ht="15" customHeight="1">
      <c r="A116" s="4"/>
      <c r="B116" s="7"/>
      <c r="C116" s="537" t="str">
        <f t="shared" si="44"/>
        <v>КАТЕЕВ Дмитрий</v>
      </c>
      <c r="D116" s="562" t="s">
        <v>311</v>
      </c>
      <c r="E116" s="685">
        <v>24778</v>
      </c>
      <c r="F116" s="264">
        <v>48</v>
      </c>
      <c r="G116" s="565" t="s">
        <v>202</v>
      </c>
      <c r="H116" s="553" t="s">
        <v>347</v>
      </c>
      <c r="I116" s="539" t="str">
        <f t="shared" si="45"/>
        <v>КАТЕЕВ</v>
      </c>
      <c r="J116" s="539" t="str">
        <f t="shared" si="46"/>
        <v>Д</v>
      </c>
      <c r="K116" s="539" t="str">
        <f t="shared" si="43"/>
        <v>КАТЕЕВ Д.</v>
      </c>
      <c r="L116" s="538" t="str">
        <f t="shared" si="47"/>
        <v>Катеев Дмитрий Валентинович  </v>
      </c>
      <c r="M116" s="538" t="str">
        <f t="shared" si="48"/>
        <v>Катеев</v>
      </c>
      <c r="N116" s="538" t="str">
        <f t="shared" si="49"/>
        <v>Дмитрий Валентинович  </v>
      </c>
      <c r="O116" s="538" t="str">
        <f t="shared" si="50"/>
        <v>Дмитрий</v>
      </c>
      <c r="P116" s="538" t="str">
        <f t="shared" si="51"/>
        <v>КАТЕЕВ</v>
      </c>
      <c r="Q116" s="538" t="str">
        <f t="shared" si="52"/>
        <v>КАТЕЕВ Дмитрий</v>
      </c>
    </row>
    <row r="117" spans="1:17" ht="15" customHeight="1">
      <c r="A117" s="4"/>
      <c r="B117" s="7"/>
      <c r="C117" s="537" t="str">
        <f t="shared" si="44"/>
        <v>ПЕТРЯХИН Евгений</v>
      </c>
      <c r="D117" s="562" t="s">
        <v>276</v>
      </c>
      <c r="E117" s="685">
        <v>26112</v>
      </c>
      <c r="F117" s="264">
        <v>44</v>
      </c>
      <c r="G117" s="565" t="s">
        <v>202</v>
      </c>
      <c r="H117" s="553" t="s">
        <v>347</v>
      </c>
      <c r="I117" s="539" t="str">
        <f t="shared" si="45"/>
        <v>ПЕТРЯХИН</v>
      </c>
      <c r="J117" s="539" t="str">
        <f t="shared" si="46"/>
        <v>Е</v>
      </c>
      <c r="K117" s="539" t="str">
        <f t="shared" si="43"/>
        <v>ПЕТРЯХИН Е.</v>
      </c>
      <c r="L117" s="538" t="str">
        <f t="shared" si="47"/>
        <v>Петряхин Евгений Юрьевич</v>
      </c>
      <c r="M117" s="538" t="str">
        <f t="shared" si="48"/>
        <v>Петряхин</v>
      </c>
      <c r="N117" s="538" t="str">
        <f t="shared" si="49"/>
        <v>Евгений Юрьевич</v>
      </c>
      <c r="O117" s="538" t="str">
        <f t="shared" si="50"/>
        <v>Евгений</v>
      </c>
      <c r="P117" s="538" t="str">
        <f t="shared" si="51"/>
        <v>ПЕТРЯХИН</v>
      </c>
      <c r="Q117" s="538" t="str">
        <f t="shared" si="52"/>
        <v>ПЕТРЯХИН Евгений</v>
      </c>
    </row>
    <row r="118" spans="1:17" ht="15" customHeight="1">
      <c r="A118" s="4"/>
      <c r="B118" s="7"/>
      <c r="C118" s="537" t="str">
        <f t="shared" si="44"/>
        <v>ЧЕРНОВ Виталий</v>
      </c>
      <c r="D118" s="562" t="s">
        <v>279</v>
      </c>
      <c r="E118" s="685">
        <v>26265</v>
      </c>
      <c r="F118" s="264">
        <v>44</v>
      </c>
      <c r="G118" s="565" t="s">
        <v>373</v>
      </c>
      <c r="H118" s="553" t="s">
        <v>369</v>
      </c>
      <c r="I118" s="539" t="str">
        <f t="shared" si="45"/>
        <v>ЧЕРНОВ</v>
      </c>
      <c r="J118" s="539" t="str">
        <f t="shared" si="46"/>
        <v>В</v>
      </c>
      <c r="K118" s="539" t="str">
        <f t="shared" si="43"/>
        <v>ЧЕРНОВ В.</v>
      </c>
      <c r="L118" s="538" t="str">
        <f t="shared" si="47"/>
        <v>Чернов Виталий Григорьевич</v>
      </c>
      <c r="M118" s="538" t="str">
        <f t="shared" si="48"/>
        <v>Чернов</v>
      </c>
      <c r="N118" s="538" t="str">
        <f t="shared" si="49"/>
        <v>Виталий Григорьевич</v>
      </c>
      <c r="O118" s="538" t="str">
        <f t="shared" si="50"/>
        <v>Виталий</v>
      </c>
      <c r="P118" s="538" t="str">
        <f t="shared" si="51"/>
        <v>ЧЕРНОВ</v>
      </c>
      <c r="Q118" s="538" t="str">
        <f t="shared" si="52"/>
        <v>ЧЕРНОВ Виталий</v>
      </c>
    </row>
    <row r="119" spans="1:17" ht="15" customHeight="1">
      <c r="A119" s="4"/>
      <c r="B119" s="7"/>
      <c r="C119" s="537" t="str">
        <f t="shared" si="44"/>
        <v>ЧЕРНОВ Евгений</v>
      </c>
      <c r="D119" s="562" t="s">
        <v>286</v>
      </c>
      <c r="E119" s="685">
        <v>25720</v>
      </c>
      <c r="F119" s="264">
        <v>45</v>
      </c>
      <c r="G119" s="565" t="s">
        <v>373</v>
      </c>
      <c r="H119" s="553" t="s">
        <v>369</v>
      </c>
      <c r="I119" s="539" t="str">
        <f t="shared" si="45"/>
        <v>ЧЕРНОВ</v>
      </c>
      <c r="J119" s="539" t="str">
        <f t="shared" si="46"/>
        <v>Е</v>
      </c>
      <c r="K119" s="539" t="str">
        <f t="shared" si="43"/>
        <v>ЧЕРНОВ Е.</v>
      </c>
      <c r="L119" s="538" t="str">
        <f t="shared" si="47"/>
        <v>Чернов Евгений Григорьевич</v>
      </c>
      <c r="M119" s="538" t="str">
        <f t="shared" si="48"/>
        <v>Чернов</v>
      </c>
      <c r="N119" s="538" t="str">
        <f t="shared" si="49"/>
        <v>Евгений Григорьевич</v>
      </c>
      <c r="O119" s="538" t="str">
        <f t="shared" si="50"/>
        <v>Евгений</v>
      </c>
      <c r="P119" s="538" t="str">
        <f t="shared" si="51"/>
        <v>ЧЕРНОВ</v>
      </c>
      <c r="Q119" s="538" t="str">
        <f t="shared" si="52"/>
        <v>ЧЕРНОВ Евгений</v>
      </c>
    </row>
    <row r="120" spans="1:17" ht="15" customHeight="1">
      <c r="A120" s="4"/>
      <c r="B120" s="7"/>
      <c r="C120" s="537">
        <f t="shared" si="44"/>
      </c>
      <c r="D120" s="562"/>
      <c r="E120" s="551"/>
      <c r="F120" s="264"/>
      <c r="G120" s="566"/>
      <c r="H120" s="553"/>
      <c r="I120" s="539" t="e">
        <f t="shared" si="45"/>
        <v>#VALUE!</v>
      </c>
      <c r="J120" s="539" t="e">
        <f t="shared" si="46"/>
        <v>#VALUE!</v>
      </c>
      <c r="K120" s="539" t="e">
        <f t="shared" si="43"/>
        <v>#VALUE!</v>
      </c>
      <c r="L120" s="538">
        <f t="shared" si="47"/>
      </c>
      <c r="M120" s="538" t="e">
        <f t="shared" si="48"/>
        <v>#VALUE!</v>
      </c>
      <c r="N120" s="538" t="e">
        <f t="shared" si="49"/>
        <v>#VALUE!</v>
      </c>
      <c r="O120" s="538" t="e">
        <f t="shared" si="50"/>
        <v>#VALUE!</v>
      </c>
      <c r="P120" s="538" t="e">
        <f t="shared" si="51"/>
        <v>#VALUE!</v>
      </c>
      <c r="Q120" s="538" t="e">
        <f t="shared" si="52"/>
        <v>#VALUE!</v>
      </c>
    </row>
    <row r="122" spans="2:8" ht="15.75">
      <c r="B122" s="2" t="s">
        <v>780</v>
      </c>
      <c r="H122" s="563" t="s">
        <v>730</v>
      </c>
    </row>
    <row r="123" spans="2:8" ht="15.75">
      <c r="B123" s="3"/>
      <c r="H123" s="563"/>
    </row>
    <row r="124" spans="2:8" ht="15.75">
      <c r="B124" s="3" t="s">
        <v>781</v>
      </c>
      <c r="H124" s="563" t="s">
        <v>731</v>
      </c>
    </row>
    <row r="128" spans="1:11" ht="12.75">
      <c r="A128" s="1">
        <v>0</v>
      </c>
      <c r="C128" s="270" t="s">
        <v>64</v>
      </c>
      <c r="D128" s="270" t="s">
        <v>64</v>
      </c>
      <c r="E128" s="694" t="s">
        <v>108</v>
      </c>
      <c r="F128" s="271" t="s">
        <v>108</v>
      </c>
      <c r="G128" s="270" t="s">
        <v>108</v>
      </c>
      <c r="H128" s="554" t="s">
        <v>108</v>
      </c>
      <c r="I128" s="540" t="s">
        <v>153</v>
      </c>
      <c r="J128" s="540" t="s">
        <v>108</v>
      </c>
      <c r="K128" s="540" t="s">
        <v>64</v>
      </c>
    </row>
    <row r="135" spans="1:17" ht="15" customHeight="1">
      <c r="A135" s="4">
        <v>101</v>
      </c>
      <c r="B135" s="7"/>
      <c r="C135" s="537" t="s">
        <v>646</v>
      </c>
      <c r="D135" s="562" t="s">
        <v>647</v>
      </c>
      <c r="E135" s="716">
        <v>1962</v>
      </c>
      <c r="F135" s="717">
        <v>54</v>
      </c>
      <c r="G135" s="551" t="s">
        <v>360</v>
      </c>
      <c r="H135" s="718" t="s">
        <v>346</v>
      </c>
      <c r="I135" s="539" t="str">
        <f>MID(C135,1,SEARCH(" ",C135)-1)</f>
        <v>ГРАБОВЕНКО</v>
      </c>
      <c r="J135" s="539" t="str">
        <f>MID(C135,SEARCH(" ",C135)+1,1)</f>
        <v>А</v>
      </c>
      <c r="K135" s="539" t="str">
        <f>CONCATENATE(I135," ",J135,".")</f>
        <v>ГРАБОВЕНКО А.</v>
      </c>
      <c r="L135" s="538" t="str">
        <f>TRIM(D135)</f>
        <v>Грабовенко Андрей ?</v>
      </c>
      <c r="M135" s="538" t="str">
        <f>MID(L135,1,SEARCH(" ",L135)-1)</f>
        <v>Грабовенко</v>
      </c>
      <c r="N135" s="538" t="str">
        <f>MID(L135,SEARCH(" ",L135)+1,100)</f>
        <v>Андрей ?</v>
      </c>
      <c r="O135" s="538" t="str">
        <f>MID(N135,1,SEARCH(" ",N135)-1)</f>
        <v>Андрей</v>
      </c>
      <c r="P135" s="538" t="str">
        <f>UPPER(M135)</f>
        <v>ГРАБОВЕНКО</v>
      </c>
      <c r="Q135" s="538" t="str">
        <f>CONCATENATE(P135," ",O135)</f>
        <v>ГРАБОВЕНКО Андрей</v>
      </c>
    </row>
    <row r="136" spans="1:17" ht="15" customHeight="1">
      <c r="A136" s="4">
        <v>102</v>
      </c>
      <c r="B136" s="7"/>
      <c r="C136" s="537" t="s">
        <v>648</v>
      </c>
      <c r="D136" s="562" t="s">
        <v>649</v>
      </c>
      <c r="E136" s="719">
        <v>24399</v>
      </c>
      <c r="F136" s="264">
        <v>49</v>
      </c>
      <c r="G136" s="717" t="s">
        <v>219</v>
      </c>
      <c r="H136" s="553" t="s">
        <v>363</v>
      </c>
      <c r="I136" s="539" t="str">
        <f aca="true" t="shared" si="53" ref="I136:I144">MID(C136,1,SEARCH(" ",C136)-1)</f>
        <v>ГОРДЕЕВ</v>
      </c>
      <c r="J136" s="539" t="str">
        <f aca="true" t="shared" si="54" ref="J136:J144">MID(C136,SEARCH(" ",C136)+1,1)</f>
        <v>С</v>
      </c>
      <c r="K136" s="539" t="str">
        <f aca="true" t="shared" si="55" ref="K136:K144">CONCATENATE(I136," ",J136,".")</f>
        <v>ГОРДЕЕВ С.</v>
      </c>
      <c r="L136" s="538" t="str">
        <f aca="true" t="shared" si="56" ref="L136:L144">TRIM(D136)</f>
        <v>Гордеев Сергей Николаевич</v>
      </c>
      <c r="M136" s="538" t="str">
        <f aca="true" t="shared" si="57" ref="M136:M144">MID(L136,1,SEARCH(" ",L136)-1)</f>
        <v>Гордеев</v>
      </c>
      <c r="N136" s="538" t="str">
        <f aca="true" t="shared" si="58" ref="N136:N144">MID(L136,SEARCH(" ",L136)+1,100)</f>
        <v>Сергей Николаевич</v>
      </c>
      <c r="O136" s="538" t="str">
        <f aca="true" t="shared" si="59" ref="O136:O144">MID(N136,1,SEARCH(" ",N136)-1)</f>
        <v>Сергей</v>
      </c>
      <c r="P136" s="538" t="str">
        <f aca="true" t="shared" si="60" ref="P136:P144">UPPER(M136)</f>
        <v>ГОРДЕЕВ</v>
      </c>
      <c r="Q136" s="538" t="str">
        <f aca="true" t="shared" si="61" ref="Q136:Q144">CONCATENATE(P136," ",O136)</f>
        <v>ГОРДЕЕВ Сергей</v>
      </c>
    </row>
    <row r="137" spans="1:17" ht="15" customHeight="1">
      <c r="A137" s="4">
        <v>103</v>
      </c>
      <c r="B137" s="7"/>
      <c r="C137" s="537" t="s">
        <v>650</v>
      </c>
      <c r="D137" s="562" t="s">
        <v>651</v>
      </c>
      <c r="E137" s="719">
        <v>23439</v>
      </c>
      <c r="F137" s="717">
        <v>51</v>
      </c>
      <c r="G137" s="551" t="s">
        <v>242</v>
      </c>
      <c r="H137" s="553" t="s">
        <v>351</v>
      </c>
      <c r="I137" s="539" t="str">
        <f t="shared" si="53"/>
        <v>БРЫСИН</v>
      </c>
      <c r="J137" s="539" t="str">
        <f t="shared" si="54"/>
        <v>О</v>
      </c>
      <c r="K137" s="539" t="str">
        <f t="shared" si="55"/>
        <v>БРЫСИН О.</v>
      </c>
      <c r="L137" s="538" t="str">
        <f t="shared" si="56"/>
        <v>Брысин Олег Константинович</v>
      </c>
      <c r="M137" s="538" t="str">
        <f t="shared" si="57"/>
        <v>Брысин</v>
      </c>
      <c r="N137" s="538" t="str">
        <f t="shared" si="58"/>
        <v>Олег Константинович</v>
      </c>
      <c r="O137" s="538" t="str">
        <f t="shared" si="59"/>
        <v>Олег</v>
      </c>
      <c r="P137" s="538" t="str">
        <f t="shared" si="60"/>
        <v>БРЫСИН</v>
      </c>
      <c r="Q137" s="538" t="str">
        <f t="shared" si="61"/>
        <v>БРЫСИН Олег</v>
      </c>
    </row>
    <row r="138" spans="1:17" ht="15" customHeight="1">
      <c r="A138" s="4">
        <v>104</v>
      </c>
      <c r="B138" s="7"/>
      <c r="C138" s="537" t="s">
        <v>652</v>
      </c>
      <c r="D138" s="562" t="s">
        <v>653</v>
      </c>
      <c r="E138" s="719">
        <v>22898</v>
      </c>
      <c r="F138" s="717">
        <v>53</v>
      </c>
      <c r="G138" s="551" t="s">
        <v>266</v>
      </c>
      <c r="H138" s="553" t="s">
        <v>348</v>
      </c>
      <c r="I138" s="539" t="str">
        <f t="shared" si="53"/>
        <v>НЕМ</v>
      </c>
      <c r="J138" s="539" t="str">
        <f t="shared" si="54"/>
        <v>А</v>
      </c>
      <c r="K138" s="539" t="str">
        <f t="shared" si="55"/>
        <v>НЕМ А.</v>
      </c>
      <c r="L138" s="538" t="str">
        <f t="shared" si="56"/>
        <v>Нем Александр Борисович</v>
      </c>
      <c r="M138" s="538" t="str">
        <f t="shared" si="57"/>
        <v>Нем</v>
      </c>
      <c r="N138" s="538" t="str">
        <f t="shared" si="58"/>
        <v>Александр Борисович</v>
      </c>
      <c r="O138" s="538" t="str">
        <f t="shared" si="59"/>
        <v>Александр</v>
      </c>
      <c r="P138" s="538" t="str">
        <f t="shared" si="60"/>
        <v>НЕМ</v>
      </c>
      <c r="Q138" s="538" t="str">
        <f t="shared" si="61"/>
        <v>НЕМ Александр</v>
      </c>
    </row>
    <row r="139" spans="1:17" ht="15" customHeight="1">
      <c r="A139" s="4">
        <v>105</v>
      </c>
      <c r="B139" s="7"/>
      <c r="C139" s="537" t="s">
        <v>654</v>
      </c>
      <c r="D139" s="562" t="s">
        <v>655</v>
      </c>
      <c r="E139" s="716" t="s">
        <v>656</v>
      </c>
      <c r="F139" s="717">
        <v>56</v>
      </c>
      <c r="G139" s="551" t="s">
        <v>202</v>
      </c>
      <c r="H139" s="553" t="s">
        <v>347</v>
      </c>
      <c r="I139" s="539" t="str">
        <f t="shared" si="53"/>
        <v>ПЛОТНИКОВ</v>
      </c>
      <c r="J139" s="539" t="str">
        <f t="shared" si="54"/>
        <v>А</v>
      </c>
      <c r="K139" s="539" t="str">
        <f t="shared" si="55"/>
        <v>ПЛОТНИКОВ А.</v>
      </c>
      <c r="L139" s="538" t="str">
        <f t="shared" si="56"/>
        <v>Плотников Александр Николаевич</v>
      </c>
      <c r="M139" s="538" t="str">
        <f t="shared" si="57"/>
        <v>Плотников</v>
      </c>
      <c r="N139" s="538" t="str">
        <f t="shared" si="58"/>
        <v>Александр Николаевич</v>
      </c>
      <c r="O139" s="538" t="str">
        <f t="shared" si="59"/>
        <v>Александр</v>
      </c>
      <c r="P139" s="538" t="str">
        <f t="shared" si="60"/>
        <v>ПЛОТНИКОВ</v>
      </c>
      <c r="Q139" s="538" t="str">
        <f t="shared" si="61"/>
        <v>ПЛОТНИКОВ Александр</v>
      </c>
    </row>
    <row r="140" spans="1:17" ht="15" customHeight="1">
      <c r="A140" s="4">
        <v>106</v>
      </c>
      <c r="B140" s="7"/>
      <c r="C140" s="537" t="s">
        <v>657</v>
      </c>
      <c r="D140" s="562" t="s">
        <v>658</v>
      </c>
      <c r="E140" s="720">
        <v>22034</v>
      </c>
      <c r="F140" s="717">
        <v>56</v>
      </c>
      <c r="G140" s="551" t="s">
        <v>659</v>
      </c>
      <c r="H140" s="717" t="s">
        <v>660</v>
      </c>
      <c r="I140" s="539" t="str">
        <f t="shared" si="53"/>
        <v>САПАРБАЕВ</v>
      </c>
      <c r="J140" s="539" t="str">
        <f t="shared" si="54"/>
        <v>Н</v>
      </c>
      <c r="K140" s="539" t="str">
        <f t="shared" si="55"/>
        <v>САПАРБАЕВ Н.</v>
      </c>
      <c r="L140" s="538" t="str">
        <f t="shared" si="56"/>
        <v>Сапарбаев Нурдин Ниязбекович</v>
      </c>
      <c r="M140" s="538" t="str">
        <f t="shared" si="57"/>
        <v>Сапарбаев</v>
      </c>
      <c r="N140" s="538" t="str">
        <f t="shared" si="58"/>
        <v>Нурдин Ниязбекович</v>
      </c>
      <c r="O140" s="538" t="str">
        <f t="shared" si="59"/>
        <v>Нурдин</v>
      </c>
      <c r="P140" s="538" t="str">
        <f t="shared" si="60"/>
        <v>САПАРБАЕВ</v>
      </c>
      <c r="Q140" s="538" t="str">
        <f t="shared" si="61"/>
        <v>САПАРБАЕВ Нурдин</v>
      </c>
    </row>
    <row r="141" spans="1:17" ht="15" customHeight="1">
      <c r="A141" s="4">
        <v>107</v>
      </c>
      <c r="B141" s="7"/>
      <c r="C141" s="537" t="s">
        <v>661</v>
      </c>
      <c r="D141" s="562" t="s">
        <v>662</v>
      </c>
      <c r="E141" s="685">
        <v>19917</v>
      </c>
      <c r="F141" s="264">
        <v>61</v>
      </c>
      <c r="G141" s="565" t="s">
        <v>663</v>
      </c>
      <c r="H141" s="553" t="s">
        <v>372</v>
      </c>
      <c r="I141" s="539" t="str">
        <f t="shared" si="53"/>
        <v>СКОРЫНИН</v>
      </c>
      <c r="J141" s="539" t="str">
        <f t="shared" si="54"/>
        <v>П</v>
      </c>
      <c r="K141" s="539" t="str">
        <f t="shared" si="55"/>
        <v>СКОРЫНИН П.</v>
      </c>
      <c r="L141" s="538" t="str">
        <f t="shared" si="56"/>
        <v>Скорынин Павел Иванович</v>
      </c>
      <c r="M141" s="538" t="str">
        <f t="shared" si="57"/>
        <v>Скорынин</v>
      </c>
      <c r="N141" s="538" t="str">
        <f t="shared" si="58"/>
        <v>Павел Иванович</v>
      </c>
      <c r="O141" s="538" t="str">
        <f t="shared" si="59"/>
        <v>Павел</v>
      </c>
      <c r="P141" s="538" t="str">
        <f t="shared" si="60"/>
        <v>СКОРЫНИН</v>
      </c>
      <c r="Q141" s="538" t="str">
        <f t="shared" si="61"/>
        <v>СКОРЫНИН Павел</v>
      </c>
    </row>
    <row r="142" spans="1:17" ht="15" customHeight="1">
      <c r="A142" s="4">
        <v>108</v>
      </c>
      <c r="B142" s="7"/>
      <c r="C142" s="537" t="s">
        <v>664</v>
      </c>
      <c r="D142" s="562" t="s">
        <v>665</v>
      </c>
      <c r="E142" s="685">
        <v>20191</v>
      </c>
      <c r="F142" s="264">
        <v>60</v>
      </c>
      <c r="G142" s="565" t="s">
        <v>666</v>
      </c>
      <c r="H142" s="553" t="s">
        <v>377</v>
      </c>
      <c r="I142" s="539" t="str">
        <f t="shared" si="53"/>
        <v>ЕСИН</v>
      </c>
      <c r="J142" s="539" t="str">
        <f t="shared" si="54"/>
        <v>С</v>
      </c>
      <c r="K142" s="539" t="str">
        <f t="shared" si="55"/>
        <v>ЕСИН С.</v>
      </c>
      <c r="L142" s="538" t="str">
        <f t="shared" si="56"/>
        <v>Есин Сергей Петрович</v>
      </c>
      <c r="M142" s="538" t="str">
        <f t="shared" si="57"/>
        <v>Есин</v>
      </c>
      <c r="N142" s="538" t="str">
        <f t="shared" si="58"/>
        <v>Сергей Петрович</v>
      </c>
      <c r="O142" s="538" t="str">
        <f t="shared" si="59"/>
        <v>Сергей</v>
      </c>
      <c r="P142" s="538" t="str">
        <f t="shared" si="60"/>
        <v>ЕСИН</v>
      </c>
      <c r="Q142" s="538" t="str">
        <f t="shared" si="61"/>
        <v>ЕСИН Сергей</v>
      </c>
    </row>
    <row r="143" spans="1:17" ht="15" customHeight="1">
      <c r="A143" s="4">
        <v>109</v>
      </c>
      <c r="B143" s="7"/>
      <c r="C143" s="537" t="s">
        <v>667</v>
      </c>
      <c r="D143" s="562" t="s">
        <v>668</v>
      </c>
      <c r="E143" s="719">
        <v>21623</v>
      </c>
      <c r="F143" s="717">
        <v>56</v>
      </c>
      <c r="G143" s="551" t="s">
        <v>669</v>
      </c>
      <c r="H143" s="553" t="s">
        <v>346</v>
      </c>
      <c r="I143" s="539" t="str">
        <f t="shared" si="53"/>
        <v>ВЛАСОВ</v>
      </c>
      <c r="J143" s="539" t="str">
        <f t="shared" si="54"/>
        <v>И</v>
      </c>
      <c r="K143" s="539" t="str">
        <f t="shared" si="55"/>
        <v>ВЛАСОВ И.</v>
      </c>
      <c r="L143" s="538" t="str">
        <f t="shared" si="56"/>
        <v>Власов Игорь Геннадьевич</v>
      </c>
      <c r="M143" s="538" t="str">
        <f t="shared" si="57"/>
        <v>Власов</v>
      </c>
      <c r="N143" s="538" t="str">
        <f t="shared" si="58"/>
        <v>Игорь Геннадьевич</v>
      </c>
      <c r="O143" s="538" t="str">
        <f t="shared" si="59"/>
        <v>Игорь</v>
      </c>
      <c r="P143" s="538" t="str">
        <f t="shared" si="60"/>
        <v>ВЛАСОВ</v>
      </c>
      <c r="Q143" s="538" t="str">
        <f t="shared" si="61"/>
        <v>ВЛАСОВ Игорь</v>
      </c>
    </row>
    <row r="144" spans="1:17" ht="15" customHeight="1">
      <c r="A144" s="4">
        <v>110</v>
      </c>
      <c r="B144" s="7"/>
      <c r="C144" s="537" t="str">
        <f>IF(D144="","",(Q144))</f>
        <v>САРМОЛАЕВ Хамид</v>
      </c>
      <c r="D144" s="562" t="s">
        <v>674</v>
      </c>
      <c r="E144" s="721">
        <v>1946</v>
      </c>
      <c r="F144" s="264">
        <v>70</v>
      </c>
      <c r="G144" s="565" t="s">
        <v>675</v>
      </c>
      <c r="H144" s="553" t="s">
        <v>346</v>
      </c>
      <c r="I144" s="539" t="str">
        <f t="shared" si="53"/>
        <v>САРМОЛАЕВ</v>
      </c>
      <c r="J144" s="539" t="str">
        <f t="shared" si="54"/>
        <v>Х</v>
      </c>
      <c r="K144" s="539" t="str">
        <f t="shared" si="55"/>
        <v>САРМОЛАЕВ Х.</v>
      </c>
      <c r="L144" s="538" t="str">
        <f t="shared" si="56"/>
        <v>Сармолаев Хамид ?</v>
      </c>
      <c r="M144" s="538" t="str">
        <f t="shared" si="57"/>
        <v>Сармолаев</v>
      </c>
      <c r="N144" s="538" t="str">
        <f t="shared" si="58"/>
        <v>Хамид ?</v>
      </c>
      <c r="O144" s="538" t="str">
        <f t="shared" si="59"/>
        <v>Хамид</v>
      </c>
      <c r="P144" s="538" t="str">
        <f t="shared" si="60"/>
        <v>САРМОЛАЕВ</v>
      </c>
      <c r="Q144" s="538" t="str">
        <f t="shared" si="61"/>
        <v>САРМОЛАЕВ Хамид</v>
      </c>
    </row>
    <row r="145" spans="1:17" ht="15" customHeight="1">
      <c r="A145" s="4">
        <v>111</v>
      </c>
      <c r="B145" s="7"/>
      <c r="C145" s="537" t="s">
        <v>676</v>
      </c>
      <c r="D145" s="562" t="s">
        <v>677</v>
      </c>
      <c r="E145" s="685">
        <v>19373</v>
      </c>
      <c r="F145" s="264">
        <v>63</v>
      </c>
      <c r="G145" s="565" t="s">
        <v>200</v>
      </c>
      <c r="H145" s="553" t="s">
        <v>356</v>
      </c>
      <c r="I145" s="539" t="str">
        <f>MID(C145,1,SEARCH(" ",C145)-1)</f>
        <v>ЕФРЕМОВ</v>
      </c>
      <c r="J145" s="539" t="str">
        <f>MID(C145,SEARCH(" ",C145)+1,1)</f>
        <v>В</v>
      </c>
      <c r="K145" s="539" t="str">
        <f>CONCATENATE(I145," ",J145,".")</f>
        <v>ЕФРЕМОВ В.</v>
      </c>
      <c r="L145" s="538" t="str">
        <f>TRIM(D145)</f>
        <v>Ефремов Владимир  </v>
      </c>
      <c r="M145" s="538" t="str">
        <f>MID(L145,1,SEARCH(" ",L145)-1)</f>
        <v>Ефремов</v>
      </c>
      <c r="N145" s="538" t="str">
        <f>MID(L145,SEARCH(" ",L145)+1,100)</f>
        <v>Владимир  </v>
      </c>
      <c r="O145" s="538" t="str">
        <f>MID(N145,1,SEARCH(" ",N145)-1)</f>
        <v>Владимир</v>
      </c>
      <c r="P145" s="538" t="str">
        <f>UPPER(M145)</f>
        <v>ЕФРЕМОВ</v>
      </c>
      <c r="Q145" s="538" t="str">
        <f>CONCATENATE(P145," ",O145)</f>
        <v>ЕФРЕМОВ Владимир</v>
      </c>
    </row>
  </sheetData>
  <sheetProtection/>
  <mergeCells count="5">
    <mergeCell ref="A1:H1"/>
    <mergeCell ref="A2:H2"/>
    <mergeCell ref="A5:H5"/>
    <mergeCell ref="A3:H3"/>
    <mergeCell ref="B4:H4"/>
  </mergeCells>
  <printOptions horizontalCentered="1"/>
  <pageMargins left="0.1968503937007874" right="0.1968503937007874" top="0.1968503937007874" bottom="0.1968503937007874" header="0.11811023622047245" footer="0.31496062992125984"/>
  <pageSetup fitToHeight="2" horizontalDpi="600" verticalDpi="600" orientation="portrait" paperSize="9" scale="99" r:id="rId1"/>
  <colBreaks count="1" manualBreakCount="1">
    <brk id="8" max="11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AH311"/>
  <sheetViews>
    <sheetView showZeros="0" view="pageBreakPreview" zoomScale="95" zoomScaleSheetLayoutView="95" zoomScalePageLayoutView="0" workbookViewId="0" topLeftCell="A148">
      <selection activeCell="AD31" sqref="AD31"/>
    </sheetView>
  </sheetViews>
  <sheetFormatPr defaultColWidth="10.66015625" defaultRowHeight="12.75" outlineLevelCol="1"/>
  <cols>
    <col min="1" max="1" width="4.83203125" style="150" customWidth="1"/>
    <col min="2" max="2" width="4.83203125" style="239" hidden="1" customWidth="1" outlineLevel="1"/>
    <col min="3" max="3" width="25.33203125" style="203" customWidth="1" collapsed="1"/>
    <col min="4" max="4" width="11.83203125" style="204" customWidth="1"/>
    <col min="5" max="5" width="1.3359375" style="150" customWidth="1"/>
    <col min="6" max="6" width="7.33203125" style="193" customWidth="1"/>
    <col min="7" max="8" width="1.3359375" style="150" customWidth="1"/>
    <col min="9" max="9" width="7.33203125" style="193" customWidth="1"/>
    <col min="10" max="11" width="1.3359375" style="150" customWidth="1"/>
    <col min="12" max="12" width="7.33203125" style="193" customWidth="1"/>
    <col min="13" max="14" width="1.3359375" style="150" customWidth="1"/>
    <col min="15" max="15" width="7.33203125" style="193" customWidth="1"/>
    <col min="16" max="16" width="1.3359375" style="150" customWidth="1"/>
    <col min="17" max="17" width="1.3359375" style="150" hidden="1" customWidth="1"/>
    <col min="18" max="18" width="7.33203125" style="193" hidden="1" customWidth="1"/>
    <col min="19" max="20" width="1.3359375" style="150" hidden="1" customWidth="1"/>
    <col min="21" max="21" width="7.33203125" style="193" hidden="1" customWidth="1"/>
    <col min="22" max="23" width="1.3359375" style="150" hidden="1" customWidth="1"/>
    <col min="24" max="24" width="7.33203125" style="193" hidden="1" customWidth="1"/>
    <col min="25" max="25" width="1.3359375" style="150" hidden="1" customWidth="1"/>
    <col min="26" max="28" width="5.66015625" style="205" customWidth="1"/>
    <col min="29" max="30" width="10.66015625" style="150" customWidth="1"/>
    <col min="31" max="31" width="11.83203125" style="150" bestFit="1" customWidth="1"/>
    <col min="32" max="16384" width="10.66015625" style="150" customWidth="1"/>
  </cols>
  <sheetData>
    <row r="1" spans="1:28" s="256" customFormat="1" ht="15.75" customHeight="1">
      <c r="A1" s="821" t="str">
        <f>'Список уч-ов'!$A$1:$H$1</f>
        <v>ЧЕМПИОНАТ РОССИИ ПО НАСТОЛЬНОМУ ТЕННИСУ СРЕДИ ВЕТЕРАНОВ</v>
      </c>
      <c r="B1" s="821"/>
      <c r="C1" s="821"/>
      <c r="D1" s="821"/>
      <c r="E1" s="821"/>
      <c r="F1" s="821"/>
      <c r="G1" s="821"/>
      <c r="H1" s="821"/>
      <c r="I1" s="821"/>
      <c r="J1" s="821"/>
      <c r="K1" s="821"/>
      <c r="L1" s="821"/>
      <c r="M1" s="821"/>
      <c r="N1" s="821"/>
      <c r="O1" s="821"/>
      <c r="P1" s="821"/>
      <c r="Q1" s="821"/>
      <c r="R1" s="821"/>
      <c r="S1" s="821"/>
      <c r="T1" s="821"/>
      <c r="U1" s="821"/>
      <c r="V1" s="821"/>
      <c r="W1" s="821"/>
      <c r="X1" s="821"/>
      <c r="Y1" s="821"/>
      <c r="Z1" s="821"/>
      <c r="AA1" s="821"/>
      <c r="AB1" s="821"/>
    </row>
    <row r="2" spans="1:28" s="256" customFormat="1" ht="13.5" customHeight="1" thickBot="1">
      <c r="A2" s="822" t="str">
        <f>'Список уч-ов'!$A$2:$H$2</f>
        <v>23-26 февраля 2017 года, г. Йошкар-Ола</v>
      </c>
      <c r="B2" s="822"/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  <c r="T2" s="822"/>
      <c r="U2" s="822"/>
      <c r="V2" s="822"/>
      <c r="W2" s="822"/>
      <c r="X2" s="822"/>
      <c r="Y2" s="822"/>
      <c r="Z2" s="822"/>
      <c r="AA2" s="822"/>
      <c r="AB2" s="822"/>
    </row>
    <row r="3" spans="1:28" s="272" customFormat="1" ht="31.5" customHeight="1">
      <c r="A3" s="823" t="str">
        <f>'Список уч-ов'!B4</f>
        <v>ВОЗРАСТНАЯ КАТЕГОРИЯ: МУЖЧИНЫ 40-49 лет</v>
      </c>
      <c r="B3" s="823"/>
      <c r="C3" s="823"/>
      <c r="D3" s="823"/>
      <c r="E3" s="823"/>
      <c r="F3" s="823"/>
      <c r="G3" s="823"/>
      <c r="H3" s="823"/>
      <c r="I3" s="823"/>
      <c r="J3" s="823"/>
      <c r="K3" s="823"/>
      <c r="L3" s="823"/>
      <c r="M3" s="823"/>
      <c r="N3" s="823"/>
      <c r="O3" s="823"/>
      <c r="P3" s="823"/>
      <c r="Q3" s="823"/>
      <c r="R3" s="823"/>
      <c r="S3" s="823"/>
      <c r="T3" s="823"/>
      <c r="U3" s="823"/>
      <c r="V3" s="823"/>
      <c r="W3" s="823"/>
      <c r="X3" s="823"/>
      <c r="Y3" s="823"/>
      <c r="Z3" s="823"/>
      <c r="AA3" s="823"/>
      <c r="AB3" s="823"/>
    </row>
    <row r="4" spans="1:28" ht="15.75" customHeight="1">
      <c r="A4" s="144" t="s">
        <v>144</v>
      </c>
      <c r="B4" s="237"/>
      <c r="C4" s="145"/>
      <c r="D4" s="146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8" t="s">
        <v>124</v>
      </c>
      <c r="AA4" s="149"/>
      <c r="AB4" s="149"/>
    </row>
    <row r="5" spans="1:31" ht="12.75" customHeight="1">
      <c r="A5" s="151" t="s">
        <v>2</v>
      </c>
      <c r="B5" s="238"/>
      <c r="C5" s="152" t="s">
        <v>3</v>
      </c>
      <c r="D5" s="153" t="s">
        <v>14</v>
      </c>
      <c r="E5" s="818">
        <v>1</v>
      </c>
      <c r="F5" s="819"/>
      <c r="G5" s="820"/>
      <c r="H5" s="818">
        <v>2</v>
      </c>
      <c r="I5" s="819"/>
      <c r="J5" s="820"/>
      <c r="K5" s="818">
        <v>3</v>
      </c>
      <c r="L5" s="819"/>
      <c r="M5" s="820"/>
      <c r="N5" s="818">
        <v>4</v>
      </c>
      <c r="O5" s="819"/>
      <c r="P5" s="820"/>
      <c r="Q5" s="818"/>
      <c r="R5" s="819"/>
      <c r="S5" s="820"/>
      <c r="T5" s="818" t="s">
        <v>16</v>
      </c>
      <c r="U5" s="819"/>
      <c r="V5" s="820"/>
      <c r="W5" s="818" t="s">
        <v>17</v>
      </c>
      <c r="X5" s="819"/>
      <c r="Y5" s="820"/>
      <c r="Z5" s="154" t="s">
        <v>4</v>
      </c>
      <c r="AA5" s="154" t="s">
        <v>5</v>
      </c>
      <c r="AB5" s="154" t="s">
        <v>6</v>
      </c>
      <c r="AE5" s="155"/>
    </row>
    <row r="6" spans="1:31" ht="12.75" customHeight="1">
      <c r="A6" s="812">
        <v>1</v>
      </c>
      <c r="B6" s="814">
        <v>48</v>
      </c>
      <c r="C6" s="826" t="str">
        <f>IF(B6="",B6,VLOOKUP(B6,'Список уч-ов (алф)'!A:L,3,FALSE))</f>
        <v>СОРБАЛО Владислав</v>
      </c>
      <c r="D6" s="828" t="str">
        <f>IF(B6="",B6,VLOOKUP(B6,'Список уч-ов (алф)'!A:L,7,FALSE))</f>
        <v>Евпатория</v>
      </c>
      <c r="E6" s="247"/>
      <c r="F6" s="257"/>
      <c r="G6" s="258"/>
      <c r="H6" s="156"/>
      <c r="I6" s="157" t="s">
        <v>15</v>
      </c>
      <c r="J6" s="158"/>
      <c r="K6" s="156"/>
      <c r="L6" s="157" t="s">
        <v>15</v>
      </c>
      <c r="M6" s="158"/>
      <c r="N6" s="156"/>
      <c r="O6" s="157"/>
      <c r="P6" s="158"/>
      <c r="Q6" s="159"/>
      <c r="R6" s="160"/>
      <c r="S6" s="161"/>
      <c r="T6" s="159"/>
      <c r="U6" s="160"/>
      <c r="V6" s="161"/>
      <c r="W6" s="159"/>
      <c r="X6" s="160"/>
      <c r="Y6" s="161"/>
      <c r="Z6" s="824" t="s">
        <v>12</v>
      </c>
      <c r="AA6" s="824"/>
      <c r="AB6" s="816">
        <v>1</v>
      </c>
      <c r="AE6" s="155"/>
    </row>
    <row r="7" spans="1:31" ht="12.75" customHeight="1">
      <c r="A7" s="813"/>
      <c r="B7" s="815"/>
      <c r="C7" s="827">
        <f>IF(B7="",B7,VLOOKUP(B7,'[5]Список уч-ов'!$A:$K,11,FALSE))</f>
        <v>0</v>
      </c>
      <c r="D7" s="829" t="e">
        <f>IF(C7="",C7,VLOOKUP(C7,'[5]Список уч-ов'!$A:$K,11,FALSE))</f>
        <v>#N/A</v>
      </c>
      <c r="E7" s="259"/>
      <c r="F7" s="260"/>
      <c r="G7" s="261"/>
      <c r="H7" s="162"/>
      <c r="I7" s="163" t="s">
        <v>638</v>
      </c>
      <c r="J7" s="164"/>
      <c r="K7" s="162"/>
      <c r="L7" s="163" t="s">
        <v>638</v>
      </c>
      <c r="M7" s="164"/>
      <c r="N7" s="162"/>
      <c r="O7" s="163"/>
      <c r="P7" s="164"/>
      <c r="Q7" s="165"/>
      <c r="R7" s="166"/>
      <c r="S7" s="167"/>
      <c r="T7" s="165"/>
      <c r="U7" s="168"/>
      <c r="V7" s="167"/>
      <c r="W7" s="165"/>
      <c r="X7" s="168"/>
      <c r="Y7" s="167"/>
      <c r="Z7" s="825"/>
      <c r="AA7" s="825"/>
      <c r="AB7" s="817"/>
      <c r="AE7" s="155"/>
    </row>
    <row r="8" spans="1:31" ht="12.75" customHeight="1">
      <c r="A8" s="812">
        <v>2</v>
      </c>
      <c r="B8" s="814">
        <v>21</v>
      </c>
      <c r="C8" s="826" t="str">
        <f>IF(B8="",B8,VLOOKUP(B8,'Список уч-ов (алф)'!A:L,3,FALSE))</f>
        <v>КЕМЕЖ Вадим</v>
      </c>
      <c r="D8" s="828" t="str">
        <f>IF(B8="",B8,VLOOKUP(B8,'Список уч-ов (алф)'!A:L,7,FALSE))</f>
        <v>Набережные Челны</v>
      </c>
      <c r="E8" s="169"/>
      <c r="F8" s="157" t="s">
        <v>7</v>
      </c>
      <c r="G8" s="158"/>
      <c r="H8" s="247"/>
      <c r="I8" s="257"/>
      <c r="J8" s="258"/>
      <c r="K8" s="156"/>
      <c r="L8" s="157" t="s">
        <v>15</v>
      </c>
      <c r="M8" s="158"/>
      <c r="N8" s="156"/>
      <c r="O8" s="157"/>
      <c r="P8" s="158"/>
      <c r="Q8" s="159"/>
      <c r="R8" s="160"/>
      <c r="S8" s="161"/>
      <c r="T8" s="159"/>
      <c r="U8" s="160"/>
      <c r="V8" s="161"/>
      <c r="W8" s="159"/>
      <c r="X8" s="160"/>
      <c r="Y8" s="161"/>
      <c r="Z8" s="824" t="s">
        <v>10</v>
      </c>
      <c r="AA8" s="824"/>
      <c r="AB8" s="816">
        <v>2</v>
      </c>
      <c r="AE8" s="155"/>
    </row>
    <row r="9" spans="1:28" ht="12.75" customHeight="1">
      <c r="A9" s="813"/>
      <c r="B9" s="815"/>
      <c r="C9" s="827">
        <f>IF(B9="",B9,VLOOKUP(B9,'[5]Список уч-ов'!$A:$K,11,FALSE))</f>
        <v>0</v>
      </c>
      <c r="D9" s="829" t="e">
        <f>IF(C9="",C9,VLOOKUP(C9,'[5]Список уч-ов'!$A:$K,11,FALSE))</f>
        <v>#N/A</v>
      </c>
      <c r="E9" s="170"/>
      <c r="F9" s="163" t="s">
        <v>641</v>
      </c>
      <c r="G9" s="164"/>
      <c r="H9" s="259"/>
      <c r="I9" s="260"/>
      <c r="J9" s="261"/>
      <c r="K9" s="162"/>
      <c r="L9" s="163" t="s">
        <v>638</v>
      </c>
      <c r="M9" s="164"/>
      <c r="N9" s="162"/>
      <c r="O9" s="163"/>
      <c r="P9" s="164"/>
      <c r="Q9" s="165"/>
      <c r="R9" s="171"/>
      <c r="S9" s="167"/>
      <c r="T9" s="165"/>
      <c r="U9" s="168"/>
      <c r="V9" s="167"/>
      <c r="W9" s="165"/>
      <c r="X9" s="168"/>
      <c r="Y9" s="167"/>
      <c r="Z9" s="825"/>
      <c r="AA9" s="825"/>
      <c r="AB9" s="817"/>
    </row>
    <row r="10" spans="1:28" ht="12.75" customHeight="1">
      <c r="A10" s="812">
        <v>3</v>
      </c>
      <c r="B10" s="814">
        <v>29</v>
      </c>
      <c r="C10" s="826" t="str">
        <f>IF(B10="",B10,VLOOKUP(B10,'Список уч-ов (алф)'!A:L,3,FALSE))</f>
        <v>ЛИСОВСКИЙ Вадим</v>
      </c>
      <c r="D10" s="828" t="str">
        <f>IF(B10="",B10,VLOOKUP(B10,'Список уч-ов (алф)'!A:L,7,FALSE))</f>
        <v>Йошкар-Ола</v>
      </c>
      <c r="E10" s="169"/>
      <c r="F10" s="157" t="s">
        <v>7</v>
      </c>
      <c r="G10" s="158"/>
      <c r="H10" s="156"/>
      <c r="I10" s="157" t="s">
        <v>7</v>
      </c>
      <c r="J10" s="158"/>
      <c r="K10" s="247"/>
      <c r="L10" s="257"/>
      <c r="M10" s="258"/>
      <c r="N10" s="156"/>
      <c r="O10" s="157"/>
      <c r="P10" s="158"/>
      <c r="Q10" s="159"/>
      <c r="R10" s="160"/>
      <c r="S10" s="161"/>
      <c r="T10" s="159"/>
      <c r="U10" s="160"/>
      <c r="V10" s="161"/>
      <c r="W10" s="159"/>
      <c r="X10" s="160"/>
      <c r="Y10" s="161"/>
      <c r="Z10" s="824" t="s">
        <v>15</v>
      </c>
      <c r="AA10" s="831"/>
      <c r="AB10" s="816">
        <v>3</v>
      </c>
    </row>
    <row r="11" spans="1:28" ht="12.75" customHeight="1">
      <c r="A11" s="813"/>
      <c r="B11" s="815"/>
      <c r="C11" s="827">
        <f>IF(B11="",B11,VLOOKUP(B11,'[5]Список уч-ов'!$A:$K,11,FALSE))</f>
        <v>0</v>
      </c>
      <c r="D11" s="829" t="e">
        <f>IF(C11="",C11,VLOOKUP(C11,'[5]Список уч-ов'!$A:$K,11,FALSE))</f>
        <v>#N/A</v>
      </c>
      <c r="E11" s="170"/>
      <c r="F11" s="163" t="s">
        <v>641</v>
      </c>
      <c r="G11" s="164"/>
      <c r="H11" s="162"/>
      <c r="I11" s="163" t="s">
        <v>641</v>
      </c>
      <c r="J11" s="164"/>
      <c r="K11" s="259"/>
      <c r="L11" s="260"/>
      <c r="M11" s="261"/>
      <c r="N11" s="162"/>
      <c r="O11" s="163"/>
      <c r="P11" s="164"/>
      <c r="Q11" s="165"/>
      <c r="R11" s="166"/>
      <c r="S11" s="167"/>
      <c r="T11" s="165"/>
      <c r="U11" s="168"/>
      <c r="V11" s="167"/>
      <c r="W11" s="165"/>
      <c r="X11" s="168"/>
      <c r="Y11" s="167"/>
      <c r="Z11" s="825"/>
      <c r="AA11" s="832"/>
      <c r="AB11" s="817"/>
    </row>
    <row r="12" spans="1:28" ht="12.75" customHeight="1">
      <c r="A12" s="812">
        <v>4</v>
      </c>
      <c r="B12" s="814"/>
      <c r="C12" s="826">
        <f>IF(B12="",B12,VLOOKUP(B12,'Список уч-ов (алф)'!A:L,3,FALSE))</f>
        <v>0</v>
      </c>
      <c r="D12" s="828">
        <f>IF(B12="",B12,VLOOKUP(B12,'Список уч-ов (алф)'!A:L,7,FALSE))</f>
        <v>0</v>
      </c>
      <c r="E12" s="169"/>
      <c r="F12" s="157"/>
      <c r="G12" s="158"/>
      <c r="H12" s="156"/>
      <c r="I12" s="157"/>
      <c r="J12" s="158"/>
      <c r="K12" s="156"/>
      <c r="L12" s="157"/>
      <c r="M12" s="158"/>
      <c r="N12" s="247"/>
      <c r="O12" s="257"/>
      <c r="P12" s="258"/>
      <c r="Q12" s="159"/>
      <c r="R12" s="160"/>
      <c r="S12" s="161"/>
      <c r="T12" s="159"/>
      <c r="U12" s="160"/>
      <c r="V12" s="161"/>
      <c r="W12" s="159"/>
      <c r="X12" s="160"/>
      <c r="Y12" s="161"/>
      <c r="Z12" s="824"/>
      <c r="AA12" s="831"/>
      <c r="AB12" s="816"/>
    </row>
    <row r="13" spans="1:28" ht="12.75" customHeight="1">
      <c r="A13" s="813"/>
      <c r="B13" s="830"/>
      <c r="C13" s="827">
        <f>IF(B13="",B13,VLOOKUP(B13,'[5]Список уч-ов'!$A:$K,11,FALSE))</f>
        <v>0</v>
      </c>
      <c r="D13" s="829" t="e">
        <f>IF(C13="",C13,VLOOKUP(C13,'[5]Список уч-ов'!$A:$K,11,FALSE))</f>
        <v>#N/A</v>
      </c>
      <c r="E13" s="170"/>
      <c r="F13" s="163"/>
      <c r="G13" s="164"/>
      <c r="H13" s="162"/>
      <c r="I13" s="163"/>
      <c r="J13" s="164"/>
      <c r="K13" s="162"/>
      <c r="L13" s="163"/>
      <c r="M13" s="164"/>
      <c r="N13" s="259"/>
      <c r="O13" s="260"/>
      <c r="P13" s="261"/>
      <c r="Q13" s="165"/>
      <c r="R13" s="166"/>
      <c r="S13" s="167"/>
      <c r="T13" s="165"/>
      <c r="U13" s="163"/>
      <c r="V13" s="167"/>
      <c r="W13" s="165"/>
      <c r="X13" s="168"/>
      <c r="Y13" s="167"/>
      <c r="Z13" s="825"/>
      <c r="AA13" s="832"/>
      <c r="AB13" s="817"/>
    </row>
    <row r="14" spans="1:28" ht="15.75" customHeight="1">
      <c r="A14" s="148" t="str">
        <f>A4</f>
        <v>Предварительный этап</v>
      </c>
      <c r="B14" s="237"/>
      <c r="C14" s="145"/>
      <c r="D14" s="146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8" t="s">
        <v>123</v>
      </c>
      <c r="AA14" s="149"/>
      <c r="AB14" s="149"/>
    </row>
    <row r="15" spans="1:31" ht="12.75" customHeight="1">
      <c r="A15" s="151" t="s">
        <v>2</v>
      </c>
      <c r="B15" s="238"/>
      <c r="C15" s="152" t="s">
        <v>3</v>
      </c>
      <c r="D15" s="153" t="s">
        <v>14</v>
      </c>
      <c r="E15" s="818">
        <v>1</v>
      </c>
      <c r="F15" s="819"/>
      <c r="G15" s="820"/>
      <c r="H15" s="818">
        <v>2</v>
      </c>
      <c r="I15" s="819"/>
      <c r="J15" s="820"/>
      <c r="K15" s="818">
        <v>3</v>
      </c>
      <c r="L15" s="819"/>
      <c r="M15" s="820"/>
      <c r="N15" s="818">
        <v>4</v>
      </c>
      <c r="O15" s="819"/>
      <c r="P15" s="820"/>
      <c r="Q15" s="818"/>
      <c r="R15" s="819"/>
      <c r="S15" s="820"/>
      <c r="T15" s="818" t="s">
        <v>16</v>
      </c>
      <c r="U15" s="819"/>
      <c r="V15" s="820"/>
      <c r="W15" s="818" t="s">
        <v>17</v>
      </c>
      <c r="X15" s="819"/>
      <c r="Y15" s="820"/>
      <c r="Z15" s="154" t="s">
        <v>4</v>
      </c>
      <c r="AA15" s="154" t="s">
        <v>5</v>
      </c>
      <c r="AB15" s="154" t="s">
        <v>6</v>
      </c>
      <c r="AE15" s="155"/>
    </row>
    <row r="16" spans="1:31" ht="12.75" customHeight="1">
      <c r="A16" s="812">
        <v>1</v>
      </c>
      <c r="B16" s="814">
        <v>5</v>
      </c>
      <c r="C16" s="826" t="str">
        <f>IF(B16="",B16,VLOOKUP(B16,'Список уч-ов (алф)'!A:L,3,FALSE))</f>
        <v>БАГИЯН Степан</v>
      </c>
      <c r="D16" s="828" t="str">
        <f>IF(B16="",B16,VLOOKUP(B16,'Список уч-ов (алф)'!A:L,7,FALSE))</f>
        <v>Зеленогорск</v>
      </c>
      <c r="E16" s="247"/>
      <c r="F16" s="257"/>
      <c r="G16" s="258"/>
      <c r="H16" s="156"/>
      <c r="I16" s="157" t="s">
        <v>15</v>
      </c>
      <c r="J16" s="158"/>
      <c r="K16" s="156"/>
      <c r="L16" s="157" t="s">
        <v>15</v>
      </c>
      <c r="M16" s="158"/>
      <c r="N16" s="156"/>
      <c r="O16" s="157" t="s">
        <v>15</v>
      </c>
      <c r="P16" s="158"/>
      <c r="Q16" s="159"/>
      <c r="R16" s="160"/>
      <c r="S16" s="161"/>
      <c r="T16" s="159"/>
      <c r="U16" s="160"/>
      <c r="V16" s="161"/>
      <c r="W16" s="159"/>
      <c r="X16" s="160"/>
      <c r="Y16" s="161"/>
      <c r="Z16" s="824" t="s">
        <v>13</v>
      </c>
      <c r="AA16" s="824"/>
      <c r="AB16" s="816">
        <v>1</v>
      </c>
      <c r="AE16" s="155"/>
    </row>
    <row r="17" spans="1:31" ht="12.75" customHeight="1">
      <c r="A17" s="813"/>
      <c r="B17" s="830"/>
      <c r="C17" s="827">
        <f>IF(B17="",B17,VLOOKUP(B17,'[5]Список уч-ов'!$A:$K,11,FALSE))</f>
        <v>0</v>
      </c>
      <c r="D17" s="829" t="e">
        <f>IF(C17="",C17,VLOOKUP(C17,'[5]Список уч-ов'!$A:$K,11,FALSE))</f>
        <v>#N/A</v>
      </c>
      <c r="E17" s="259"/>
      <c r="F17" s="260"/>
      <c r="G17" s="261"/>
      <c r="H17" s="162"/>
      <c r="I17" s="163" t="s">
        <v>638</v>
      </c>
      <c r="J17" s="164"/>
      <c r="K17" s="162"/>
      <c r="L17" s="163" t="s">
        <v>640</v>
      </c>
      <c r="M17" s="164"/>
      <c r="N17" s="162"/>
      <c r="O17" s="163" t="s">
        <v>638</v>
      </c>
      <c r="P17" s="164"/>
      <c r="Q17" s="165"/>
      <c r="R17" s="166"/>
      <c r="S17" s="167"/>
      <c r="T17" s="165"/>
      <c r="U17" s="168"/>
      <c r="V17" s="167"/>
      <c r="W17" s="165"/>
      <c r="X17" s="168"/>
      <c r="Y17" s="167"/>
      <c r="Z17" s="825"/>
      <c r="AA17" s="825"/>
      <c r="AB17" s="817"/>
      <c r="AE17" s="155"/>
    </row>
    <row r="18" spans="1:31" ht="12.75" customHeight="1">
      <c r="A18" s="812">
        <v>2</v>
      </c>
      <c r="B18" s="814">
        <v>33</v>
      </c>
      <c r="C18" s="826" t="str">
        <f>IF(B18="",B18,VLOOKUP(B18,'Список уч-ов (алф)'!A:L,3,FALSE))</f>
        <v>МАЛЮШКО Александр</v>
      </c>
      <c r="D18" s="828" t="str">
        <f>IF(B18="",B18,VLOOKUP(B18,'Список уч-ов (алф)'!A:L,7,FALSE))</f>
        <v>Ижевск</v>
      </c>
      <c r="E18" s="169"/>
      <c r="F18" s="157" t="s">
        <v>7</v>
      </c>
      <c r="G18" s="158"/>
      <c r="H18" s="247"/>
      <c r="I18" s="257"/>
      <c r="J18" s="258"/>
      <c r="K18" s="156"/>
      <c r="L18" s="157" t="s">
        <v>7</v>
      </c>
      <c r="M18" s="158"/>
      <c r="N18" s="156"/>
      <c r="O18" s="157" t="s">
        <v>7</v>
      </c>
      <c r="P18" s="158"/>
      <c r="Q18" s="159"/>
      <c r="R18" s="160"/>
      <c r="S18" s="161"/>
      <c r="T18" s="159"/>
      <c r="U18" s="160"/>
      <c r="V18" s="161"/>
      <c r="W18" s="159"/>
      <c r="X18" s="160"/>
      <c r="Y18" s="161"/>
      <c r="Z18" s="824" t="s">
        <v>10</v>
      </c>
      <c r="AA18" s="824"/>
      <c r="AB18" s="816">
        <v>4</v>
      </c>
      <c r="AE18" s="155"/>
    </row>
    <row r="19" spans="1:28" ht="12.75" customHeight="1">
      <c r="A19" s="813"/>
      <c r="B19" s="830"/>
      <c r="C19" s="827">
        <f>IF(B19="",B19,VLOOKUP(B19,'[5]Список уч-ов'!$A:$K,11,FALSE))</f>
        <v>0</v>
      </c>
      <c r="D19" s="829" t="e">
        <f>IF(C19="",C19,VLOOKUP(C19,'[5]Список уч-ов'!$A:$K,11,FALSE))</f>
        <v>#N/A</v>
      </c>
      <c r="E19" s="170"/>
      <c r="F19" s="163" t="s">
        <v>641</v>
      </c>
      <c r="G19" s="164"/>
      <c r="H19" s="259"/>
      <c r="I19" s="260"/>
      <c r="J19" s="261"/>
      <c r="K19" s="162"/>
      <c r="L19" s="163" t="s">
        <v>641</v>
      </c>
      <c r="M19" s="164"/>
      <c r="N19" s="162"/>
      <c r="O19" s="163" t="s">
        <v>641</v>
      </c>
      <c r="P19" s="164"/>
      <c r="Q19" s="165"/>
      <c r="R19" s="171"/>
      <c r="S19" s="167"/>
      <c r="T19" s="165"/>
      <c r="U19" s="168"/>
      <c r="V19" s="167"/>
      <c r="W19" s="165"/>
      <c r="X19" s="168"/>
      <c r="Y19" s="167"/>
      <c r="Z19" s="825"/>
      <c r="AA19" s="825"/>
      <c r="AB19" s="817"/>
    </row>
    <row r="20" spans="1:28" ht="12.75" customHeight="1">
      <c r="A20" s="812">
        <v>3</v>
      </c>
      <c r="B20" s="814">
        <v>47</v>
      </c>
      <c r="C20" s="826" t="str">
        <f>IF(B20="",B20,VLOOKUP(B20,'Список уч-ов (алф)'!A:L,3,FALSE))</f>
        <v>СМИРНОВ Сергей Н</v>
      </c>
      <c r="D20" s="828" t="str">
        <f>IF(B20="",B20,VLOOKUP(B20,'Список уч-ов (алф)'!A:L,7,FALSE))</f>
        <v>Волоколамск</v>
      </c>
      <c r="E20" s="169"/>
      <c r="F20" s="157" t="s">
        <v>7</v>
      </c>
      <c r="G20" s="158"/>
      <c r="H20" s="156"/>
      <c r="I20" s="157" t="s">
        <v>15</v>
      </c>
      <c r="J20" s="158"/>
      <c r="K20" s="247"/>
      <c r="L20" s="257"/>
      <c r="M20" s="258"/>
      <c r="N20" s="156"/>
      <c r="O20" s="157" t="s">
        <v>7</v>
      </c>
      <c r="P20" s="158"/>
      <c r="Q20" s="159"/>
      <c r="R20" s="160"/>
      <c r="S20" s="161"/>
      <c r="T20" s="159"/>
      <c r="U20" s="160"/>
      <c r="V20" s="161"/>
      <c r="W20" s="159"/>
      <c r="X20" s="160"/>
      <c r="Y20" s="161"/>
      <c r="Z20" s="824" t="s">
        <v>12</v>
      </c>
      <c r="AA20" s="831"/>
      <c r="AB20" s="816">
        <v>3</v>
      </c>
    </row>
    <row r="21" spans="1:28" ht="12.75" customHeight="1">
      <c r="A21" s="813"/>
      <c r="B21" s="830"/>
      <c r="C21" s="827">
        <f>IF(B21="",B21,VLOOKUP(B21,'[5]Список уч-ов'!$A:$K,11,FALSE))</f>
        <v>0</v>
      </c>
      <c r="D21" s="829" t="e">
        <f>IF(C21="",C21,VLOOKUP(C21,'[5]Список уч-ов'!$A:$K,11,FALSE))</f>
        <v>#N/A</v>
      </c>
      <c r="E21" s="170"/>
      <c r="F21" s="163" t="s">
        <v>146</v>
      </c>
      <c r="G21" s="164"/>
      <c r="H21" s="162"/>
      <c r="I21" s="163" t="s">
        <v>638</v>
      </c>
      <c r="J21" s="164"/>
      <c r="K21" s="259"/>
      <c r="L21" s="260"/>
      <c r="M21" s="261"/>
      <c r="N21" s="162"/>
      <c r="O21" s="163" t="s">
        <v>145</v>
      </c>
      <c r="P21" s="164"/>
      <c r="Q21" s="165"/>
      <c r="R21" s="166"/>
      <c r="S21" s="167"/>
      <c r="T21" s="165"/>
      <c r="U21" s="168"/>
      <c r="V21" s="167"/>
      <c r="W21" s="165"/>
      <c r="X21" s="168"/>
      <c r="Y21" s="167"/>
      <c r="Z21" s="825"/>
      <c r="AA21" s="832"/>
      <c r="AB21" s="817"/>
    </row>
    <row r="22" spans="1:28" ht="12.75" customHeight="1">
      <c r="A22" s="812">
        <v>4</v>
      </c>
      <c r="B22" s="814">
        <v>58</v>
      </c>
      <c r="C22" s="826" t="str">
        <f>IF(B22="",B22,VLOOKUP(B22,'Список уч-ов (алф)'!A:L,3,FALSE))</f>
        <v>ЧЁРНЫЙ Олег</v>
      </c>
      <c r="D22" s="828" t="str">
        <f>IF(B22="",B22,VLOOKUP(B22,'Список уч-ов (алф)'!A:L,7,FALSE))</f>
        <v>Симферополь</v>
      </c>
      <c r="E22" s="169"/>
      <c r="F22" s="157" t="s">
        <v>7</v>
      </c>
      <c r="G22" s="158"/>
      <c r="H22" s="156"/>
      <c r="I22" s="157" t="s">
        <v>15</v>
      </c>
      <c r="J22" s="158"/>
      <c r="K22" s="156"/>
      <c r="L22" s="157" t="s">
        <v>15</v>
      </c>
      <c r="M22" s="158"/>
      <c r="N22" s="247"/>
      <c r="O22" s="257"/>
      <c r="P22" s="258"/>
      <c r="Q22" s="159"/>
      <c r="R22" s="160"/>
      <c r="S22" s="161"/>
      <c r="T22" s="159"/>
      <c r="U22" s="160"/>
      <c r="V22" s="161"/>
      <c r="W22" s="159"/>
      <c r="X22" s="160"/>
      <c r="Y22" s="161"/>
      <c r="Z22" s="824" t="s">
        <v>11</v>
      </c>
      <c r="AA22" s="831"/>
      <c r="AB22" s="816">
        <v>2</v>
      </c>
    </row>
    <row r="23" spans="1:28" ht="12.75" customHeight="1">
      <c r="A23" s="813"/>
      <c r="B23" s="830"/>
      <c r="C23" s="827">
        <f>IF(B23="",B23,VLOOKUP(B23,'[5]Список уч-ов'!$A:$K,11,FALSE))</f>
        <v>0</v>
      </c>
      <c r="D23" s="829" t="e">
        <f>IF(C23="",C23,VLOOKUP(C23,'[5]Список уч-ов'!$A:$K,11,FALSE))</f>
        <v>#N/A</v>
      </c>
      <c r="E23" s="170"/>
      <c r="F23" s="163" t="s">
        <v>641</v>
      </c>
      <c r="G23" s="164"/>
      <c r="H23" s="162"/>
      <c r="I23" s="163" t="s">
        <v>638</v>
      </c>
      <c r="J23" s="164"/>
      <c r="K23" s="162"/>
      <c r="L23" s="163" t="s">
        <v>639</v>
      </c>
      <c r="M23" s="164"/>
      <c r="N23" s="259"/>
      <c r="O23" s="260"/>
      <c r="P23" s="261"/>
      <c r="Q23" s="165"/>
      <c r="R23" s="166"/>
      <c r="S23" s="167"/>
      <c r="T23" s="165"/>
      <c r="U23" s="163"/>
      <c r="V23" s="167"/>
      <c r="W23" s="165"/>
      <c r="X23" s="168"/>
      <c r="Y23" s="167"/>
      <c r="Z23" s="825"/>
      <c r="AA23" s="832"/>
      <c r="AB23" s="817"/>
    </row>
    <row r="24" spans="1:28" ht="15.75" customHeight="1">
      <c r="A24" s="148" t="str">
        <f>A4</f>
        <v>Предварительный этап</v>
      </c>
      <c r="B24" s="237"/>
      <c r="C24" s="145"/>
      <c r="D24" s="146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8" t="s">
        <v>122</v>
      </c>
      <c r="AA24" s="149"/>
      <c r="AB24" s="149"/>
    </row>
    <row r="25" spans="1:31" ht="12.75" customHeight="1">
      <c r="A25" s="151" t="s">
        <v>2</v>
      </c>
      <c r="B25" s="238"/>
      <c r="C25" s="152" t="s">
        <v>3</v>
      </c>
      <c r="D25" s="153" t="s">
        <v>14</v>
      </c>
      <c r="E25" s="818">
        <v>1</v>
      </c>
      <c r="F25" s="819"/>
      <c r="G25" s="820"/>
      <c r="H25" s="818">
        <v>2</v>
      </c>
      <c r="I25" s="819"/>
      <c r="J25" s="820"/>
      <c r="K25" s="818">
        <v>3</v>
      </c>
      <c r="L25" s="819"/>
      <c r="M25" s="820"/>
      <c r="N25" s="818">
        <v>4</v>
      </c>
      <c r="O25" s="819"/>
      <c r="P25" s="820"/>
      <c r="Q25" s="818"/>
      <c r="R25" s="819"/>
      <c r="S25" s="820"/>
      <c r="T25" s="818" t="s">
        <v>16</v>
      </c>
      <c r="U25" s="819"/>
      <c r="V25" s="820"/>
      <c r="W25" s="818" t="s">
        <v>17</v>
      </c>
      <c r="X25" s="819"/>
      <c r="Y25" s="820"/>
      <c r="Z25" s="154" t="s">
        <v>4</v>
      </c>
      <c r="AA25" s="154" t="s">
        <v>5</v>
      </c>
      <c r="AB25" s="154" t="s">
        <v>6</v>
      </c>
      <c r="AE25" s="155"/>
    </row>
    <row r="26" spans="1:31" ht="12.75" customHeight="1">
      <c r="A26" s="812">
        <v>1</v>
      </c>
      <c r="B26" s="814">
        <v>6</v>
      </c>
      <c r="C26" s="826" t="str">
        <f>IF(B26="",B26,VLOOKUP(B26,'Список уч-ов (алф)'!A:L,3,FALSE))</f>
        <v>БЕРКУТОВ Дмитрий</v>
      </c>
      <c r="D26" s="828" t="str">
        <f>IF(B26="",B26,VLOOKUP(B26,'Список уч-ов (алф)'!A:L,7,FALSE))</f>
        <v>Ижевск</v>
      </c>
      <c r="E26" s="247"/>
      <c r="F26" s="257"/>
      <c r="G26" s="258"/>
      <c r="H26" s="156"/>
      <c r="I26" s="157" t="s">
        <v>15</v>
      </c>
      <c r="J26" s="158"/>
      <c r="K26" s="156"/>
      <c r="L26" s="157" t="s">
        <v>15</v>
      </c>
      <c r="M26" s="158"/>
      <c r="N26" s="156"/>
      <c r="O26" s="157" t="s">
        <v>15</v>
      </c>
      <c r="P26" s="158"/>
      <c r="Q26" s="159"/>
      <c r="R26" s="160"/>
      <c r="S26" s="161"/>
      <c r="T26" s="159"/>
      <c r="U26" s="160"/>
      <c r="V26" s="161"/>
      <c r="W26" s="159"/>
      <c r="X26" s="160"/>
      <c r="Y26" s="161"/>
      <c r="Z26" s="824" t="s">
        <v>13</v>
      </c>
      <c r="AA26" s="824"/>
      <c r="AB26" s="816">
        <v>1</v>
      </c>
      <c r="AE26" s="155"/>
    </row>
    <row r="27" spans="1:31" ht="12.75" customHeight="1">
      <c r="A27" s="813"/>
      <c r="B27" s="830"/>
      <c r="C27" s="827">
        <f>IF(B27="",B27,VLOOKUP(B27,'[5]Список уч-ов'!$A:$K,11,FALSE))</f>
        <v>0</v>
      </c>
      <c r="D27" s="829" t="e">
        <f>IF(C27="",C27,VLOOKUP(C27,'[5]Список уч-ов'!$A:$K,11,FALSE))</f>
        <v>#N/A</v>
      </c>
      <c r="E27" s="259"/>
      <c r="F27" s="260"/>
      <c r="G27" s="261"/>
      <c r="H27" s="162"/>
      <c r="I27" s="163" t="s">
        <v>638</v>
      </c>
      <c r="J27" s="164"/>
      <c r="K27" s="162"/>
      <c r="L27" s="163" t="s">
        <v>638</v>
      </c>
      <c r="M27" s="164"/>
      <c r="N27" s="162"/>
      <c r="O27" s="163" t="s">
        <v>638</v>
      </c>
      <c r="P27" s="164"/>
      <c r="Q27" s="165"/>
      <c r="R27" s="166"/>
      <c r="S27" s="167"/>
      <c r="T27" s="165"/>
      <c r="U27" s="168"/>
      <c r="V27" s="167"/>
      <c r="W27" s="165"/>
      <c r="X27" s="168"/>
      <c r="Y27" s="167"/>
      <c r="Z27" s="825"/>
      <c r="AA27" s="825"/>
      <c r="AB27" s="817"/>
      <c r="AE27" s="155"/>
    </row>
    <row r="28" spans="1:31" ht="12.75" customHeight="1">
      <c r="A28" s="812">
        <v>2</v>
      </c>
      <c r="B28" s="814">
        <v>26</v>
      </c>
      <c r="C28" s="826" t="str">
        <f>IF(B28="",B28,VLOOKUP(B28,'Список уч-ов (алф)'!A:L,3,FALSE))</f>
        <v>КОРОБОВ Павел</v>
      </c>
      <c r="D28" s="828" t="str">
        <f>IF(B28="",B28,VLOOKUP(B28,'Список уч-ов (алф)'!A:L,7,FALSE))</f>
        <v>Пермь </v>
      </c>
      <c r="E28" s="169"/>
      <c r="F28" s="157" t="s">
        <v>7</v>
      </c>
      <c r="G28" s="158"/>
      <c r="H28" s="247"/>
      <c r="I28" s="257"/>
      <c r="J28" s="258"/>
      <c r="K28" s="156"/>
      <c r="L28" s="157" t="s">
        <v>15</v>
      </c>
      <c r="M28" s="158"/>
      <c r="N28" s="156"/>
      <c r="O28" s="157" t="s">
        <v>15</v>
      </c>
      <c r="P28" s="158"/>
      <c r="Q28" s="159"/>
      <c r="R28" s="160"/>
      <c r="S28" s="161"/>
      <c r="T28" s="159"/>
      <c r="U28" s="160"/>
      <c r="V28" s="161"/>
      <c r="W28" s="159"/>
      <c r="X28" s="160"/>
      <c r="Y28" s="161"/>
      <c r="Z28" s="824" t="s">
        <v>11</v>
      </c>
      <c r="AA28" s="824"/>
      <c r="AB28" s="816">
        <v>2</v>
      </c>
      <c r="AE28" s="155"/>
    </row>
    <row r="29" spans="1:28" ht="12.75" customHeight="1">
      <c r="A29" s="813"/>
      <c r="B29" s="830"/>
      <c r="C29" s="827">
        <f>IF(B29="",B29,VLOOKUP(B29,'[5]Список уч-ов'!$A:$K,11,FALSE))</f>
        <v>0</v>
      </c>
      <c r="D29" s="829" t="e">
        <f>IF(C29="",C29,VLOOKUP(C29,'[5]Список уч-ов'!$A:$K,11,FALSE))</f>
        <v>#N/A</v>
      </c>
      <c r="E29" s="170"/>
      <c r="F29" s="163" t="s">
        <v>52</v>
      </c>
      <c r="G29" s="164"/>
      <c r="H29" s="259"/>
      <c r="I29" s="260"/>
      <c r="J29" s="261"/>
      <c r="K29" s="162"/>
      <c r="L29" s="163" t="s">
        <v>638</v>
      </c>
      <c r="M29" s="164"/>
      <c r="N29" s="162"/>
      <c r="O29" s="163" t="s">
        <v>638</v>
      </c>
      <c r="P29" s="164"/>
      <c r="Q29" s="165"/>
      <c r="R29" s="171"/>
      <c r="S29" s="167"/>
      <c r="T29" s="165"/>
      <c r="U29" s="168"/>
      <c r="V29" s="167"/>
      <c r="W29" s="165"/>
      <c r="X29" s="168"/>
      <c r="Y29" s="167"/>
      <c r="Z29" s="825"/>
      <c r="AA29" s="825"/>
      <c r="AB29" s="817"/>
    </row>
    <row r="30" spans="1:28" ht="12.75" customHeight="1">
      <c r="A30" s="812">
        <v>3</v>
      </c>
      <c r="B30" s="814">
        <v>46</v>
      </c>
      <c r="C30" s="826" t="str">
        <f>IF(B30="",B30,VLOOKUP(B30,'Список уч-ов (алф)'!A:L,3,FALSE))</f>
        <v>СМИРНОВ Сергей В</v>
      </c>
      <c r="D30" s="828" t="str">
        <f>IF(B30="",B30,VLOOKUP(B30,'Список уч-ов (алф)'!A:L,7,FALSE))</f>
        <v>Самара</v>
      </c>
      <c r="E30" s="169"/>
      <c r="F30" s="157" t="s">
        <v>7</v>
      </c>
      <c r="G30" s="158"/>
      <c r="H30" s="156"/>
      <c r="I30" s="157" t="s">
        <v>7</v>
      </c>
      <c r="J30" s="158"/>
      <c r="K30" s="247"/>
      <c r="L30" s="257"/>
      <c r="M30" s="258"/>
      <c r="N30" s="156"/>
      <c r="O30" s="157" t="s">
        <v>790</v>
      </c>
      <c r="P30" s="158"/>
      <c r="Q30" s="159"/>
      <c r="R30" s="160"/>
      <c r="S30" s="161"/>
      <c r="T30" s="159"/>
      <c r="U30" s="160"/>
      <c r="V30" s="161"/>
      <c r="W30" s="159"/>
      <c r="X30" s="160"/>
      <c r="Y30" s="161"/>
      <c r="Z30" s="824" t="s">
        <v>15</v>
      </c>
      <c r="AA30" s="831"/>
      <c r="AB30" s="816"/>
    </row>
    <row r="31" spans="1:28" ht="12.75" customHeight="1">
      <c r="A31" s="813"/>
      <c r="B31" s="830"/>
      <c r="C31" s="827">
        <f>IF(B31="",B31,VLOOKUP(B31,'[5]Список уч-ов'!$A:$K,11,FALSE))</f>
        <v>0</v>
      </c>
      <c r="D31" s="829" t="e">
        <f>IF(C31="",C31,VLOOKUP(C31,'[5]Список уч-ов'!$A:$K,11,FALSE))</f>
        <v>#N/A</v>
      </c>
      <c r="E31" s="170"/>
      <c r="F31" s="163" t="s">
        <v>641</v>
      </c>
      <c r="G31" s="164"/>
      <c r="H31" s="162"/>
      <c r="I31" s="163" t="s">
        <v>641</v>
      </c>
      <c r="J31" s="164"/>
      <c r="K31" s="259"/>
      <c r="L31" s="260"/>
      <c r="M31" s="261"/>
      <c r="N31" s="162"/>
      <c r="O31" s="163" t="s">
        <v>792</v>
      </c>
      <c r="P31" s="164"/>
      <c r="Q31" s="165"/>
      <c r="R31" s="166"/>
      <c r="S31" s="167"/>
      <c r="T31" s="165"/>
      <c r="U31" s="168"/>
      <c r="V31" s="167"/>
      <c r="W31" s="165"/>
      <c r="X31" s="168"/>
      <c r="Y31" s="167"/>
      <c r="Z31" s="825"/>
      <c r="AA31" s="832"/>
      <c r="AB31" s="817"/>
    </row>
    <row r="32" spans="1:28" ht="12.75" customHeight="1">
      <c r="A32" s="812">
        <v>4</v>
      </c>
      <c r="B32" s="814">
        <v>45</v>
      </c>
      <c r="C32" s="826" t="str">
        <f>IF(B32="",B32,VLOOKUP(B32,'Список уч-ов (алф)'!A:L,3,FALSE))</f>
        <v>СИЛАНТЬЕВ Илья</v>
      </c>
      <c r="D32" s="828" t="str">
        <f>IF(B32="",B32,VLOOKUP(B32,'Список уч-ов (алф)'!A:L,7,FALSE))</f>
        <v>Н.Новгород</v>
      </c>
      <c r="E32" s="169"/>
      <c r="F32" s="157" t="s">
        <v>7</v>
      </c>
      <c r="G32" s="158"/>
      <c r="H32" s="156"/>
      <c r="I32" s="157" t="s">
        <v>7</v>
      </c>
      <c r="J32" s="158"/>
      <c r="K32" s="156"/>
      <c r="L32" s="157" t="s">
        <v>790</v>
      </c>
      <c r="M32" s="158"/>
      <c r="N32" s="247"/>
      <c r="O32" s="257"/>
      <c r="P32" s="258"/>
      <c r="Q32" s="159"/>
      <c r="R32" s="160"/>
      <c r="S32" s="161"/>
      <c r="T32" s="159"/>
      <c r="U32" s="160"/>
      <c r="V32" s="161"/>
      <c r="W32" s="159"/>
      <c r="X32" s="160"/>
      <c r="Y32" s="161"/>
      <c r="Z32" s="824">
        <f>F32+I32+L32</f>
        <v>2</v>
      </c>
      <c r="AA32" s="831"/>
      <c r="AB32" s="816"/>
    </row>
    <row r="33" spans="1:28" ht="12.75" customHeight="1">
      <c r="A33" s="813"/>
      <c r="B33" s="830"/>
      <c r="C33" s="827">
        <f>IF(B33="",B33,VLOOKUP(B33,'[5]Список уч-ов'!$A:$K,11,FALSE))</f>
        <v>0</v>
      </c>
      <c r="D33" s="829" t="e">
        <f>IF(C33="",C33,VLOOKUP(C33,'[5]Список уч-ов'!$A:$K,11,FALSE))</f>
        <v>#N/A</v>
      </c>
      <c r="E33" s="170"/>
      <c r="F33" s="163" t="s">
        <v>641</v>
      </c>
      <c r="G33" s="164"/>
      <c r="H33" s="162"/>
      <c r="I33" s="163" t="s">
        <v>641</v>
      </c>
      <c r="J33" s="164"/>
      <c r="K33" s="162"/>
      <c r="L33" s="163" t="s">
        <v>792</v>
      </c>
      <c r="M33" s="164"/>
      <c r="N33" s="259"/>
      <c r="O33" s="260"/>
      <c r="P33" s="261"/>
      <c r="Q33" s="165"/>
      <c r="R33" s="166"/>
      <c r="S33" s="167"/>
      <c r="T33" s="165"/>
      <c r="U33" s="163"/>
      <c r="V33" s="167"/>
      <c r="W33" s="165"/>
      <c r="X33" s="168"/>
      <c r="Y33" s="167"/>
      <c r="Z33" s="825"/>
      <c r="AA33" s="832"/>
      <c r="AB33" s="817"/>
    </row>
    <row r="34" spans="1:28" ht="15.75" customHeight="1">
      <c r="A34" s="148" t="str">
        <f>A4</f>
        <v>Предварительный этап</v>
      </c>
      <c r="B34" s="237"/>
      <c r="C34" s="145"/>
      <c r="D34" s="146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8" t="s">
        <v>121</v>
      </c>
      <c r="AA34" s="149"/>
      <c r="AB34" s="149"/>
    </row>
    <row r="35" spans="1:31" ht="12.75" customHeight="1">
      <c r="A35" s="151" t="s">
        <v>2</v>
      </c>
      <c r="B35" s="238"/>
      <c r="C35" s="152" t="s">
        <v>3</v>
      </c>
      <c r="D35" s="153" t="s">
        <v>14</v>
      </c>
      <c r="E35" s="818">
        <v>1</v>
      </c>
      <c r="F35" s="819"/>
      <c r="G35" s="820"/>
      <c r="H35" s="818">
        <v>2</v>
      </c>
      <c r="I35" s="819"/>
      <c r="J35" s="820"/>
      <c r="K35" s="818">
        <v>3</v>
      </c>
      <c r="L35" s="819"/>
      <c r="M35" s="820"/>
      <c r="N35" s="818">
        <v>4</v>
      </c>
      <c r="O35" s="819"/>
      <c r="P35" s="820"/>
      <c r="Q35" s="818"/>
      <c r="R35" s="819"/>
      <c r="S35" s="820"/>
      <c r="T35" s="818" t="s">
        <v>16</v>
      </c>
      <c r="U35" s="819"/>
      <c r="V35" s="820"/>
      <c r="W35" s="818" t="s">
        <v>17</v>
      </c>
      <c r="X35" s="819"/>
      <c r="Y35" s="820"/>
      <c r="Z35" s="154" t="s">
        <v>4</v>
      </c>
      <c r="AA35" s="154" t="s">
        <v>5</v>
      </c>
      <c r="AB35" s="154" t="s">
        <v>6</v>
      </c>
      <c r="AE35" s="155"/>
    </row>
    <row r="36" spans="1:31" ht="12.75" customHeight="1">
      <c r="A36" s="812">
        <v>1</v>
      </c>
      <c r="B36" s="814">
        <v>42</v>
      </c>
      <c r="C36" s="826" t="str">
        <f>IF(B36="",B36,VLOOKUP(B36,'Список уч-ов (алф)'!A:L,3,FALSE))</f>
        <v>САВЕЛЬЕВ Сергей</v>
      </c>
      <c r="D36" s="828" t="str">
        <f>IF(B36="",B36,VLOOKUP(B36,'Список уч-ов (алф)'!A:L,7,FALSE))</f>
        <v>Санкт-Петербург</v>
      </c>
      <c r="E36" s="247"/>
      <c r="F36" s="257"/>
      <c r="G36" s="258"/>
      <c r="H36" s="156"/>
      <c r="I36" s="157" t="s">
        <v>15</v>
      </c>
      <c r="J36" s="158"/>
      <c r="K36" s="156"/>
      <c r="L36" s="157" t="s">
        <v>15</v>
      </c>
      <c r="M36" s="158"/>
      <c r="N36" s="156"/>
      <c r="O36" s="157" t="s">
        <v>15</v>
      </c>
      <c r="P36" s="158"/>
      <c r="Q36" s="159"/>
      <c r="R36" s="160"/>
      <c r="S36" s="161"/>
      <c r="T36" s="159"/>
      <c r="U36" s="160"/>
      <c r="V36" s="161"/>
      <c r="W36" s="159"/>
      <c r="X36" s="160"/>
      <c r="Y36" s="161"/>
      <c r="Z36" s="824" t="s">
        <v>13</v>
      </c>
      <c r="AA36" s="824"/>
      <c r="AB36" s="816">
        <v>1</v>
      </c>
      <c r="AE36" s="155"/>
    </row>
    <row r="37" spans="1:31" ht="12.75" customHeight="1">
      <c r="A37" s="813"/>
      <c r="B37" s="830"/>
      <c r="C37" s="827">
        <f>IF(B37="",B37,VLOOKUP(B37,'[5]Список уч-ов'!$A:$K,11,FALSE))</f>
        <v>0</v>
      </c>
      <c r="D37" s="829" t="e">
        <f>IF(C37="",C37,VLOOKUP(C37,'[5]Список уч-ов'!$A:$K,11,FALSE))</f>
        <v>#N/A</v>
      </c>
      <c r="E37" s="259"/>
      <c r="F37" s="260"/>
      <c r="G37" s="261"/>
      <c r="H37" s="162"/>
      <c r="I37" s="163" t="s">
        <v>638</v>
      </c>
      <c r="J37" s="164"/>
      <c r="K37" s="162"/>
      <c r="L37" s="163" t="s">
        <v>638</v>
      </c>
      <c r="M37" s="164"/>
      <c r="N37" s="162"/>
      <c r="O37" s="163" t="s">
        <v>638</v>
      </c>
      <c r="P37" s="164"/>
      <c r="Q37" s="165"/>
      <c r="R37" s="166"/>
      <c r="S37" s="167"/>
      <c r="T37" s="165"/>
      <c r="U37" s="168"/>
      <c r="V37" s="167"/>
      <c r="W37" s="165"/>
      <c r="X37" s="168"/>
      <c r="Y37" s="167"/>
      <c r="Z37" s="825"/>
      <c r="AA37" s="825"/>
      <c r="AB37" s="817"/>
      <c r="AE37" s="155"/>
    </row>
    <row r="38" spans="1:31" ht="12.75" customHeight="1">
      <c r="A38" s="812">
        <v>2</v>
      </c>
      <c r="B38" s="814">
        <v>36</v>
      </c>
      <c r="C38" s="826" t="str">
        <f>IF(B38="",B38,VLOOKUP(B38,'Список уч-ов (алф)'!A:L,3,FALSE))</f>
        <v>МИХАЙЛОВ Юрий</v>
      </c>
      <c r="D38" s="828" t="str">
        <f>IF(B38="",B38,VLOOKUP(B38,'Список уч-ов (алф)'!A:L,7,FALSE))</f>
        <v>Самара</v>
      </c>
      <c r="E38" s="169"/>
      <c r="F38" s="157" t="s">
        <v>7</v>
      </c>
      <c r="G38" s="158"/>
      <c r="H38" s="247"/>
      <c r="I38" s="257"/>
      <c r="J38" s="258"/>
      <c r="K38" s="156"/>
      <c r="L38" s="157" t="s">
        <v>7</v>
      </c>
      <c r="M38" s="158"/>
      <c r="N38" s="156"/>
      <c r="O38" s="157" t="s">
        <v>7</v>
      </c>
      <c r="P38" s="158"/>
      <c r="Q38" s="159"/>
      <c r="R38" s="160"/>
      <c r="S38" s="161"/>
      <c r="T38" s="159"/>
      <c r="U38" s="160"/>
      <c r="V38" s="161"/>
      <c r="W38" s="159"/>
      <c r="X38" s="160"/>
      <c r="Y38" s="161"/>
      <c r="Z38" s="824" t="s">
        <v>10</v>
      </c>
      <c r="AA38" s="824"/>
      <c r="AB38" s="816">
        <v>4</v>
      </c>
      <c r="AE38" s="155"/>
    </row>
    <row r="39" spans="1:28" ht="12.75" customHeight="1">
      <c r="A39" s="813"/>
      <c r="B39" s="830"/>
      <c r="C39" s="827">
        <f>IF(B39="",B39,VLOOKUP(B39,'[5]Список уч-ов'!$A:$K,11,FALSE))</f>
        <v>0</v>
      </c>
      <c r="D39" s="829" t="e">
        <f>IF(C39="",C39,VLOOKUP(C39,'[5]Список уч-ов'!$A:$K,11,FALSE))</f>
        <v>#N/A</v>
      </c>
      <c r="E39" s="170"/>
      <c r="F39" s="163" t="s">
        <v>641</v>
      </c>
      <c r="G39" s="164"/>
      <c r="H39" s="259"/>
      <c r="I39" s="260"/>
      <c r="J39" s="261"/>
      <c r="K39" s="162"/>
      <c r="L39" s="163" t="s">
        <v>145</v>
      </c>
      <c r="M39" s="164"/>
      <c r="N39" s="162"/>
      <c r="O39" s="163" t="s">
        <v>641</v>
      </c>
      <c r="P39" s="164"/>
      <c r="Q39" s="165"/>
      <c r="R39" s="171"/>
      <c r="S39" s="167"/>
      <c r="T39" s="165"/>
      <c r="U39" s="168"/>
      <c r="V39" s="167"/>
      <c r="W39" s="165"/>
      <c r="X39" s="168"/>
      <c r="Y39" s="167"/>
      <c r="Z39" s="825"/>
      <c r="AA39" s="825"/>
      <c r="AB39" s="817"/>
    </row>
    <row r="40" spans="1:28" ht="12.75" customHeight="1">
      <c r="A40" s="812">
        <v>3</v>
      </c>
      <c r="B40" s="814">
        <v>4</v>
      </c>
      <c r="C40" s="826" t="str">
        <f>IF(B40="",B40,VLOOKUP(B40,'Список уч-ов (алф)'!A:L,3,FALSE))</f>
        <v>АНТИПИН Александр</v>
      </c>
      <c r="D40" s="828" t="str">
        <f>IF(B40="",B40,VLOOKUP(B40,'Список уч-ов (алф)'!A:L,7,FALSE))</f>
        <v>Городец</v>
      </c>
      <c r="E40" s="169"/>
      <c r="F40" s="157" t="s">
        <v>7</v>
      </c>
      <c r="G40" s="158"/>
      <c r="H40" s="156"/>
      <c r="I40" s="157" t="s">
        <v>15</v>
      </c>
      <c r="J40" s="158"/>
      <c r="K40" s="247"/>
      <c r="L40" s="257"/>
      <c r="M40" s="258"/>
      <c r="N40" s="156"/>
      <c r="O40" s="157" t="s">
        <v>7</v>
      </c>
      <c r="P40" s="158"/>
      <c r="Q40" s="159"/>
      <c r="R40" s="160"/>
      <c r="S40" s="161"/>
      <c r="T40" s="159"/>
      <c r="U40" s="160"/>
      <c r="V40" s="161"/>
      <c r="W40" s="159"/>
      <c r="X40" s="160"/>
      <c r="Y40" s="161"/>
      <c r="Z40" s="824" t="s">
        <v>12</v>
      </c>
      <c r="AA40" s="831"/>
      <c r="AB40" s="816">
        <v>3</v>
      </c>
    </row>
    <row r="41" spans="1:28" ht="12.75" customHeight="1">
      <c r="A41" s="813"/>
      <c r="B41" s="830"/>
      <c r="C41" s="827">
        <f>IF(B41="",B41,VLOOKUP(B41,'[5]Список уч-ов'!$A:$K,11,FALSE))</f>
        <v>0</v>
      </c>
      <c r="D41" s="829" t="e">
        <f>IF(C41="",C41,VLOOKUP(C41,'[5]Список уч-ов'!$A:$K,11,FALSE))</f>
        <v>#N/A</v>
      </c>
      <c r="E41" s="170"/>
      <c r="F41" s="163" t="s">
        <v>641</v>
      </c>
      <c r="G41" s="164"/>
      <c r="H41" s="162"/>
      <c r="I41" s="163" t="s">
        <v>639</v>
      </c>
      <c r="J41" s="164"/>
      <c r="K41" s="259"/>
      <c r="L41" s="260"/>
      <c r="M41" s="261"/>
      <c r="N41" s="162"/>
      <c r="O41" s="163" t="s">
        <v>641</v>
      </c>
      <c r="P41" s="164"/>
      <c r="Q41" s="165"/>
      <c r="R41" s="166"/>
      <c r="S41" s="167"/>
      <c r="T41" s="165"/>
      <c r="U41" s="168"/>
      <c r="V41" s="167"/>
      <c r="W41" s="165"/>
      <c r="X41" s="168"/>
      <c r="Y41" s="167"/>
      <c r="Z41" s="825"/>
      <c r="AA41" s="832"/>
      <c r="AB41" s="817"/>
    </row>
    <row r="42" spans="1:28" ht="12.75" customHeight="1">
      <c r="A42" s="812">
        <v>4</v>
      </c>
      <c r="B42" s="814">
        <v>41</v>
      </c>
      <c r="C42" s="826" t="str">
        <f>IF(B42="",B42,VLOOKUP(B42,'Список уч-ов (алф)'!A:L,3,FALSE))</f>
        <v>ПУЧИНИН Андрей</v>
      </c>
      <c r="D42" s="828" t="str">
        <f>IF(B42="",B42,VLOOKUP(B42,'Список уч-ов (алф)'!A:L,7,FALSE))</f>
        <v>Сергиев-Посад</v>
      </c>
      <c r="E42" s="169"/>
      <c r="F42" s="157" t="s">
        <v>7</v>
      </c>
      <c r="G42" s="158"/>
      <c r="H42" s="156"/>
      <c r="I42" s="157" t="s">
        <v>15</v>
      </c>
      <c r="J42" s="158"/>
      <c r="K42" s="156"/>
      <c r="L42" s="157" t="s">
        <v>15</v>
      </c>
      <c r="M42" s="158"/>
      <c r="N42" s="247"/>
      <c r="O42" s="257"/>
      <c r="P42" s="258"/>
      <c r="Q42" s="159"/>
      <c r="R42" s="160"/>
      <c r="S42" s="161"/>
      <c r="T42" s="159"/>
      <c r="U42" s="160"/>
      <c r="V42" s="161"/>
      <c r="W42" s="159"/>
      <c r="X42" s="160"/>
      <c r="Y42" s="161"/>
      <c r="Z42" s="824">
        <f>F42+I42+L42</f>
        <v>5</v>
      </c>
      <c r="AA42" s="831"/>
      <c r="AB42" s="816">
        <v>2</v>
      </c>
    </row>
    <row r="43" spans="1:28" ht="12.75" customHeight="1">
      <c r="A43" s="813"/>
      <c r="B43" s="830"/>
      <c r="C43" s="827">
        <f>IF(B43="",B43,VLOOKUP(B43,'[5]Список уч-ов'!$A:$K,11,FALSE))</f>
        <v>0</v>
      </c>
      <c r="D43" s="829" t="e">
        <f>IF(C43="",C43,VLOOKUP(C43,'[5]Список уч-ов'!$A:$K,11,FALSE))</f>
        <v>#N/A</v>
      </c>
      <c r="E43" s="170"/>
      <c r="F43" s="163" t="s">
        <v>641</v>
      </c>
      <c r="G43" s="164"/>
      <c r="H43" s="162"/>
      <c r="I43" s="163" t="s">
        <v>638</v>
      </c>
      <c r="J43" s="164"/>
      <c r="K43" s="162"/>
      <c r="L43" s="163" t="s">
        <v>638</v>
      </c>
      <c r="M43" s="164"/>
      <c r="N43" s="259"/>
      <c r="O43" s="260"/>
      <c r="P43" s="261"/>
      <c r="Q43" s="165"/>
      <c r="R43" s="166"/>
      <c r="S43" s="167"/>
      <c r="T43" s="165"/>
      <c r="U43" s="163"/>
      <c r="V43" s="167"/>
      <c r="W43" s="165"/>
      <c r="X43" s="168"/>
      <c r="Y43" s="167"/>
      <c r="Z43" s="825"/>
      <c r="AA43" s="832"/>
      <c r="AB43" s="817"/>
    </row>
    <row r="44" spans="1:28" ht="15.75" customHeight="1">
      <c r="A44" s="148" t="str">
        <f>A4</f>
        <v>Предварительный этап</v>
      </c>
      <c r="B44" s="237"/>
      <c r="C44" s="145"/>
      <c r="D44" s="146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8" t="s">
        <v>120</v>
      </c>
      <c r="AA44" s="149"/>
      <c r="AB44" s="149"/>
    </row>
    <row r="45" spans="1:31" ht="12.75" customHeight="1">
      <c r="A45" s="151" t="s">
        <v>2</v>
      </c>
      <c r="B45" s="238"/>
      <c r="C45" s="152" t="s">
        <v>3</v>
      </c>
      <c r="D45" s="153" t="s">
        <v>14</v>
      </c>
      <c r="E45" s="818">
        <v>1</v>
      </c>
      <c r="F45" s="819"/>
      <c r="G45" s="820"/>
      <c r="H45" s="818">
        <v>2</v>
      </c>
      <c r="I45" s="819"/>
      <c r="J45" s="820"/>
      <c r="K45" s="818">
        <v>3</v>
      </c>
      <c r="L45" s="819"/>
      <c r="M45" s="820"/>
      <c r="N45" s="818">
        <v>4</v>
      </c>
      <c r="O45" s="819"/>
      <c r="P45" s="820"/>
      <c r="Q45" s="818"/>
      <c r="R45" s="819"/>
      <c r="S45" s="820"/>
      <c r="T45" s="818" t="s">
        <v>16</v>
      </c>
      <c r="U45" s="819"/>
      <c r="V45" s="820"/>
      <c r="W45" s="818" t="s">
        <v>17</v>
      </c>
      <c r="X45" s="819"/>
      <c r="Y45" s="820"/>
      <c r="Z45" s="154" t="s">
        <v>4</v>
      </c>
      <c r="AA45" s="154" t="s">
        <v>5</v>
      </c>
      <c r="AB45" s="154" t="s">
        <v>6</v>
      </c>
      <c r="AE45" s="155"/>
    </row>
    <row r="46" spans="1:31" ht="12.75" customHeight="1">
      <c r="A46" s="812">
        <v>1</v>
      </c>
      <c r="B46" s="814">
        <v>23</v>
      </c>
      <c r="C46" s="826" t="str">
        <f>IF(B46="",B46,VLOOKUP(B46,'Список уч-ов (алф)'!A:L,3,FALSE))</f>
        <v>КИРИЛЛОВ Денис</v>
      </c>
      <c r="D46" s="828" t="str">
        <f>IF(B46="",B46,VLOOKUP(B46,'Список уч-ов (алф)'!A:L,7,FALSE))</f>
        <v>Пермь </v>
      </c>
      <c r="E46" s="247"/>
      <c r="F46" s="257"/>
      <c r="G46" s="258"/>
      <c r="H46" s="156"/>
      <c r="I46" s="157" t="s">
        <v>15</v>
      </c>
      <c r="J46" s="158"/>
      <c r="K46" s="156"/>
      <c r="L46" s="157" t="s">
        <v>15</v>
      </c>
      <c r="M46" s="158"/>
      <c r="N46" s="156"/>
      <c r="O46" s="157" t="s">
        <v>7</v>
      </c>
      <c r="P46" s="158"/>
      <c r="Q46" s="159"/>
      <c r="R46" s="160"/>
      <c r="S46" s="161"/>
      <c r="T46" s="159"/>
      <c r="U46" s="160"/>
      <c r="V46" s="161"/>
      <c r="W46" s="159"/>
      <c r="X46" s="160"/>
      <c r="Y46" s="161"/>
      <c r="Z46" s="824" t="s">
        <v>11</v>
      </c>
      <c r="AA46" s="824" t="s">
        <v>787</v>
      </c>
      <c r="AB46" s="816">
        <v>1</v>
      </c>
      <c r="AE46" s="155"/>
    </row>
    <row r="47" spans="1:31" ht="12.75" customHeight="1">
      <c r="A47" s="813"/>
      <c r="B47" s="830"/>
      <c r="C47" s="827">
        <f>IF(B47="",B47,VLOOKUP(B47,'[5]Список уч-ов'!$A:$K,11,FALSE))</f>
        <v>0</v>
      </c>
      <c r="D47" s="829" t="e">
        <f>IF(C47="",C47,VLOOKUP(C47,'[5]Список уч-ов'!$A:$K,11,FALSE))</f>
        <v>#N/A</v>
      </c>
      <c r="E47" s="259"/>
      <c r="F47" s="260"/>
      <c r="G47" s="261"/>
      <c r="H47" s="162"/>
      <c r="I47" s="163" t="s">
        <v>638</v>
      </c>
      <c r="J47" s="164"/>
      <c r="K47" s="162"/>
      <c r="L47" s="163" t="s">
        <v>638</v>
      </c>
      <c r="M47" s="164"/>
      <c r="N47" s="162"/>
      <c r="O47" s="163" t="s">
        <v>145</v>
      </c>
      <c r="P47" s="164"/>
      <c r="Q47" s="165"/>
      <c r="R47" s="166"/>
      <c r="S47" s="167"/>
      <c r="T47" s="165"/>
      <c r="U47" s="168"/>
      <c r="V47" s="167"/>
      <c r="W47" s="165"/>
      <c r="X47" s="168"/>
      <c r="Y47" s="167"/>
      <c r="Z47" s="825"/>
      <c r="AA47" s="825"/>
      <c r="AB47" s="817"/>
      <c r="AE47" s="155"/>
    </row>
    <row r="48" spans="1:31" ht="12.75" customHeight="1">
      <c r="A48" s="812">
        <v>2</v>
      </c>
      <c r="B48" s="814">
        <v>1</v>
      </c>
      <c r="C48" s="826" t="str">
        <f>IF(B48="",B48,VLOOKUP(B48,'Список уч-ов (алф)'!A:L,3,FALSE))</f>
        <v>АЛЕКСЕЕВ Анатолий</v>
      </c>
      <c r="D48" s="828" t="str">
        <f>IF(B48="",B48,VLOOKUP(B48,'Список уч-ов (алф)'!A:L,7,FALSE))</f>
        <v>Курсаково</v>
      </c>
      <c r="E48" s="169"/>
      <c r="F48" s="157" t="s">
        <v>7</v>
      </c>
      <c r="G48" s="158"/>
      <c r="H48" s="247"/>
      <c r="I48" s="257"/>
      <c r="J48" s="258"/>
      <c r="K48" s="156"/>
      <c r="L48" s="157" t="s">
        <v>15</v>
      </c>
      <c r="M48" s="158"/>
      <c r="N48" s="156"/>
      <c r="O48" s="157" t="s">
        <v>15</v>
      </c>
      <c r="P48" s="158"/>
      <c r="Q48" s="159"/>
      <c r="R48" s="160"/>
      <c r="S48" s="161"/>
      <c r="T48" s="159"/>
      <c r="U48" s="160"/>
      <c r="V48" s="161"/>
      <c r="W48" s="159"/>
      <c r="X48" s="160"/>
      <c r="Y48" s="161"/>
      <c r="Z48" s="824" t="s">
        <v>11</v>
      </c>
      <c r="AA48" s="824" t="s">
        <v>788</v>
      </c>
      <c r="AB48" s="816">
        <v>3</v>
      </c>
      <c r="AE48" s="155"/>
    </row>
    <row r="49" spans="1:28" ht="12.75" customHeight="1">
      <c r="A49" s="813"/>
      <c r="B49" s="830"/>
      <c r="C49" s="827">
        <f>IF(B49="",B49,VLOOKUP(B49,'[5]Список уч-ов'!$A:$K,11,FALSE))</f>
        <v>0</v>
      </c>
      <c r="D49" s="829" t="e">
        <f>IF(C49="",C49,VLOOKUP(C49,'[5]Список уч-ов'!$A:$K,11,FALSE))</f>
        <v>#N/A</v>
      </c>
      <c r="E49" s="170"/>
      <c r="F49" s="163" t="s">
        <v>641</v>
      </c>
      <c r="G49" s="164"/>
      <c r="H49" s="259"/>
      <c r="I49" s="260"/>
      <c r="J49" s="261"/>
      <c r="K49" s="162"/>
      <c r="L49" s="163" t="s">
        <v>640</v>
      </c>
      <c r="M49" s="164"/>
      <c r="N49" s="162"/>
      <c r="O49" s="163" t="s">
        <v>639</v>
      </c>
      <c r="P49" s="164"/>
      <c r="Q49" s="165"/>
      <c r="R49" s="171"/>
      <c r="S49" s="167"/>
      <c r="T49" s="165"/>
      <c r="U49" s="168"/>
      <c r="V49" s="167"/>
      <c r="W49" s="165"/>
      <c r="X49" s="168"/>
      <c r="Y49" s="167"/>
      <c r="Z49" s="825"/>
      <c r="AA49" s="825"/>
      <c r="AB49" s="817"/>
    </row>
    <row r="50" spans="1:28" ht="12.75" customHeight="1">
      <c r="A50" s="812">
        <v>3</v>
      </c>
      <c r="B50" s="814">
        <v>24</v>
      </c>
      <c r="C50" s="826" t="str">
        <f>IF(B50="",B50,VLOOKUP(B50,'Список уч-ов (алф)'!A:L,3,FALSE))</f>
        <v>КИЧАТОВ Александр</v>
      </c>
      <c r="D50" s="828" t="str">
        <f>IF(B50="",B50,VLOOKUP(B50,'Список уч-ов (алф)'!A:L,7,FALSE))</f>
        <v>Тольятти</v>
      </c>
      <c r="E50" s="169"/>
      <c r="F50" s="157" t="s">
        <v>7</v>
      </c>
      <c r="G50" s="158"/>
      <c r="H50" s="156"/>
      <c r="I50" s="157" t="s">
        <v>7</v>
      </c>
      <c r="J50" s="158"/>
      <c r="K50" s="247"/>
      <c r="L50" s="257"/>
      <c r="M50" s="258"/>
      <c r="N50" s="156"/>
      <c r="O50" s="157" t="s">
        <v>7</v>
      </c>
      <c r="P50" s="158"/>
      <c r="Q50" s="159"/>
      <c r="R50" s="160"/>
      <c r="S50" s="161"/>
      <c r="T50" s="159"/>
      <c r="U50" s="160"/>
      <c r="V50" s="161"/>
      <c r="W50" s="159"/>
      <c r="X50" s="160"/>
      <c r="Y50" s="161"/>
      <c r="Z50" s="824" t="s">
        <v>10</v>
      </c>
      <c r="AA50" s="831"/>
      <c r="AB50" s="816">
        <v>4</v>
      </c>
    </row>
    <row r="51" spans="1:28" ht="12.75" customHeight="1">
      <c r="A51" s="813"/>
      <c r="B51" s="830"/>
      <c r="C51" s="827">
        <f>IF(B51="",B51,VLOOKUP(B51,'[5]Список уч-ов'!$A:$K,11,FALSE))</f>
        <v>0</v>
      </c>
      <c r="D51" s="829" t="e">
        <f>IF(C51="",C51,VLOOKUP(C51,'[5]Список уч-ов'!$A:$K,11,FALSE))</f>
        <v>#N/A</v>
      </c>
      <c r="E51" s="170"/>
      <c r="F51" s="163" t="s">
        <v>641</v>
      </c>
      <c r="G51" s="164"/>
      <c r="H51" s="162"/>
      <c r="I51" s="163" t="s">
        <v>146</v>
      </c>
      <c r="J51" s="164"/>
      <c r="K51" s="259"/>
      <c r="L51" s="260"/>
      <c r="M51" s="261"/>
      <c r="N51" s="162"/>
      <c r="O51" s="163" t="s">
        <v>146</v>
      </c>
      <c r="P51" s="164"/>
      <c r="Q51" s="165"/>
      <c r="R51" s="166"/>
      <c r="S51" s="167"/>
      <c r="T51" s="165"/>
      <c r="U51" s="168"/>
      <c r="V51" s="167"/>
      <c r="W51" s="165"/>
      <c r="X51" s="168"/>
      <c r="Y51" s="167"/>
      <c r="Z51" s="825"/>
      <c r="AA51" s="832"/>
      <c r="AB51" s="817"/>
    </row>
    <row r="52" spans="1:28" ht="12.75" customHeight="1">
      <c r="A52" s="812">
        <v>4</v>
      </c>
      <c r="B52" s="814">
        <v>49</v>
      </c>
      <c r="C52" s="826" t="str">
        <f>IF(B52="",B52,VLOOKUP(B52,'Список уч-ов (алф)'!A:L,3,FALSE))</f>
        <v>СТЕПАНОВ Михаил</v>
      </c>
      <c r="D52" s="828" t="str">
        <f>IF(B52="",B52,VLOOKUP(B52,'Список уч-ов (алф)'!A:L,7,FALSE))</f>
        <v>Казань</v>
      </c>
      <c r="E52" s="169"/>
      <c r="F52" s="157" t="s">
        <v>15</v>
      </c>
      <c r="G52" s="158"/>
      <c r="H52" s="156"/>
      <c r="I52" s="157" t="s">
        <v>7</v>
      </c>
      <c r="J52" s="158"/>
      <c r="K52" s="156"/>
      <c r="L52" s="157" t="s">
        <v>15</v>
      </c>
      <c r="M52" s="158"/>
      <c r="N52" s="247"/>
      <c r="O52" s="257"/>
      <c r="P52" s="258"/>
      <c r="Q52" s="159"/>
      <c r="R52" s="160"/>
      <c r="S52" s="161"/>
      <c r="T52" s="159"/>
      <c r="U52" s="160"/>
      <c r="V52" s="161"/>
      <c r="W52" s="159"/>
      <c r="X52" s="160"/>
      <c r="Y52" s="161"/>
      <c r="Z52" s="824" t="s">
        <v>11</v>
      </c>
      <c r="AA52" s="833" t="s">
        <v>789</v>
      </c>
      <c r="AB52" s="816">
        <v>2</v>
      </c>
    </row>
    <row r="53" spans="1:28" ht="12.75" customHeight="1">
      <c r="A53" s="813"/>
      <c r="B53" s="830"/>
      <c r="C53" s="827">
        <f>IF(B53="",B53,VLOOKUP(B53,'[5]Список уч-ов'!$A:$K,11,FALSE))</f>
        <v>0</v>
      </c>
      <c r="D53" s="829" t="e">
        <f>IF(C53="",C53,VLOOKUP(C53,'[5]Список уч-ов'!$A:$K,11,FALSE))</f>
        <v>#N/A</v>
      </c>
      <c r="E53" s="170"/>
      <c r="F53" s="163" t="s">
        <v>639</v>
      </c>
      <c r="G53" s="164"/>
      <c r="H53" s="162"/>
      <c r="I53" s="163" t="s">
        <v>145</v>
      </c>
      <c r="J53" s="164"/>
      <c r="K53" s="162"/>
      <c r="L53" s="163" t="s">
        <v>640</v>
      </c>
      <c r="M53" s="164"/>
      <c r="N53" s="259"/>
      <c r="O53" s="260"/>
      <c r="P53" s="261"/>
      <c r="Q53" s="165"/>
      <c r="R53" s="166"/>
      <c r="S53" s="167"/>
      <c r="T53" s="165"/>
      <c r="U53" s="163"/>
      <c r="V53" s="167"/>
      <c r="W53" s="165"/>
      <c r="X53" s="168"/>
      <c r="Y53" s="167"/>
      <c r="Z53" s="825"/>
      <c r="AA53" s="834"/>
      <c r="AB53" s="817"/>
    </row>
    <row r="54" spans="1:28" ht="15.75" customHeight="1">
      <c r="A54" s="148" t="str">
        <f>A4</f>
        <v>Предварительный этап</v>
      </c>
      <c r="B54" s="237"/>
      <c r="C54" s="145"/>
      <c r="D54" s="146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8" t="s">
        <v>119</v>
      </c>
      <c r="AA54" s="149"/>
      <c r="AB54" s="149"/>
    </row>
    <row r="55" spans="1:31" ht="12.75" customHeight="1">
      <c r="A55" s="151" t="s">
        <v>2</v>
      </c>
      <c r="B55" s="238"/>
      <c r="C55" s="152" t="s">
        <v>3</v>
      </c>
      <c r="D55" s="153" t="s">
        <v>14</v>
      </c>
      <c r="E55" s="818">
        <v>1</v>
      </c>
      <c r="F55" s="819"/>
      <c r="G55" s="820"/>
      <c r="H55" s="818">
        <v>2</v>
      </c>
      <c r="I55" s="819"/>
      <c r="J55" s="820"/>
      <c r="K55" s="818">
        <v>3</v>
      </c>
      <c r="L55" s="819"/>
      <c r="M55" s="820"/>
      <c r="N55" s="818">
        <v>4</v>
      </c>
      <c r="O55" s="819"/>
      <c r="P55" s="820"/>
      <c r="Q55" s="818"/>
      <c r="R55" s="819"/>
      <c r="S55" s="820"/>
      <c r="T55" s="818" t="s">
        <v>16</v>
      </c>
      <c r="U55" s="819"/>
      <c r="V55" s="820"/>
      <c r="W55" s="818" t="s">
        <v>17</v>
      </c>
      <c r="X55" s="819"/>
      <c r="Y55" s="820"/>
      <c r="Z55" s="154" t="s">
        <v>4</v>
      </c>
      <c r="AA55" s="154" t="s">
        <v>5</v>
      </c>
      <c r="AB55" s="154" t="s">
        <v>6</v>
      </c>
      <c r="AE55" s="155"/>
    </row>
    <row r="56" spans="1:31" ht="12.75" customHeight="1">
      <c r="A56" s="812">
        <v>1</v>
      </c>
      <c r="B56" s="814">
        <v>44</v>
      </c>
      <c r="C56" s="826" t="str">
        <f>IF(B56="",B56,VLOOKUP(B56,'Список уч-ов (алф)'!A:L,3,FALSE))</f>
        <v>САВУШКИН Николай</v>
      </c>
      <c r="D56" s="828" t="str">
        <f>IF(B56="",B56,VLOOKUP(B56,'Список уч-ов (алф)'!A:L,7,FALSE))</f>
        <v>Балаково</v>
      </c>
      <c r="E56" s="247"/>
      <c r="F56" s="257"/>
      <c r="G56" s="258"/>
      <c r="H56" s="156"/>
      <c r="I56" s="157" t="s">
        <v>15</v>
      </c>
      <c r="J56" s="158"/>
      <c r="K56" s="156"/>
      <c r="L56" s="157" t="s">
        <v>15</v>
      </c>
      <c r="M56" s="158"/>
      <c r="N56" s="156"/>
      <c r="O56" s="157" t="s">
        <v>15</v>
      </c>
      <c r="P56" s="158"/>
      <c r="Q56" s="159"/>
      <c r="R56" s="160"/>
      <c r="S56" s="161"/>
      <c r="T56" s="159"/>
      <c r="U56" s="160"/>
      <c r="V56" s="161"/>
      <c r="W56" s="159"/>
      <c r="X56" s="160"/>
      <c r="Y56" s="161"/>
      <c r="Z56" s="824" t="s">
        <v>13</v>
      </c>
      <c r="AA56" s="824"/>
      <c r="AB56" s="816">
        <v>1</v>
      </c>
      <c r="AE56" s="155"/>
    </row>
    <row r="57" spans="1:31" ht="12.75" customHeight="1">
      <c r="A57" s="813"/>
      <c r="B57" s="830"/>
      <c r="C57" s="827">
        <f>IF(B57="",B57,VLOOKUP(B57,'[5]Список уч-ов'!$A:$K,11,FALSE))</f>
        <v>0</v>
      </c>
      <c r="D57" s="829" t="e">
        <f>IF(C57="",C57,VLOOKUP(C57,'[5]Список уч-ов'!$A:$K,11,FALSE))</f>
        <v>#N/A</v>
      </c>
      <c r="E57" s="259"/>
      <c r="F57" s="260"/>
      <c r="G57" s="261"/>
      <c r="H57" s="162"/>
      <c r="I57" s="163" t="s">
        <v>638</v>
      </c>
      <c r="J57" s="164"/>
      <c r="K57" s="162"/>
      <c r="L57" s="163" t="s">
        <v>638</v>
      </c>
      <c r="M57" s="164"/>
      <c r="N57" s="162"/>
      <c r="O57" s="163" t="s">
        <v>638</v>
      </c>
      <c r="P57" s="164"/>
      <c r="Q57" s="165"/>
      <c r="R57" s="166"/>
      <c r="S57" s="167"/>
      <c r="T57" s="165"/>
      <c r="U57" s="168"/>
      <c r="V57" s="167"/>
      <c r="W57" s="165"/>
      <c r="X57" s="168"/>
      <c r="Y57" s="167"/>
      <c r="Z57" s="825"/>
      <c r="AA57" s="825"/>
      <c r="AB57" s="817"/>
      <c r="AE57" s="155"/>
    </row>
    <row r="58" spans="1:31" ht="12.75" customHeight="1">
      <c r="A58" s="812">
        <v>2</v>
      </c>
      <c r="B58" s="814">
        <v>63</v>
      </c>
      <c r="C58" s="826" t="str">
        <f>IF(B58="",B58,VLOOKUP(B58,'Список уч-ов (алф)'!A:L,3,FALSE))</f>
        <v>СУРИКОВ Игорь</v>
      </c>
      <c r="D58" s="828" t="str">
        <f>IF(B58="",B58,VLOOKUP(B58,'Список уч-ов (алф)'!A:L,7,FALSE))</f>
        <v>Павловский-Посад</v>
      </c>
      <c r="E58" s="169"/>
      <c r="F58" s="157" t="s">
        <v>7</v>
      </c>
      <c r="G58" s="158"/>
      <c r="H58" s="247"/>
      <c r="I58" s="257"/>
      <c r="J58" s="258"/>
      <c r="K58" s="156"/>
      <c r="L58" s="157" t="s">
        <v>15</v>
      </c>
      <c r="M58" s="158"/>
      <c r="N58" s="156"/>
      <c r="O58" s="157" t="s">
        <v>15</v>
      </c>
      <c r="P58" s="158"/>
      <c r="Q58" s="159"/>
      <c r="R58" s="160"/>
      <c r="S58" s="161"/>
      <c r="T58" s="159"/>
      <c r="U58" s="160"/>
      <c r="V58" s="161"/>
      <c r="W58" s="159"/>
      <c r="X58" s="160"/>
      <c r="Y58" s="161"/>
      <c r="Z58" s="824" t="s">
        <v>11</v>
      </c>
      <c r="AA58" s="824"/>
      <c r="AB58" s="816">
        <v>2</v>
      </c>
      <c r="AE58" s="155"/>
    </row>
    <row r="59" spans="1:28" ht="12.75" customHeight="1">
      <c r="A59" s="813"/>
      <c r="B59" s="830"/>
      <c r="C59" s="827">
        <f>IF(B59="",B59,VLOOKUP(B59,'[5]Список уч-ов'!$A:$K,11,FALSE))</f>
        <v>0</v>
      </c>
      <c r="D59" s="829" t="e">
        <f>IF(C59="",C59,VLOOKUP(C59,'[5]Список уч-ов'!$A:$K,11,FALSE))</f>
        <v>#N/A</v>
      </c>
      <c r="E59" s="170"/>
      <c r="F59" s="163" t="s">
        <v>641</v>
      </c>
      <c r="G59" s="164"/>
      <c r="H59" s="259"/>
      <c r="I59" s="260"/>
      <c r="J59" s="261"/>
      <c r="K59" s="162"/>
      <c r="L59" s="163" t="s">
        <v>638</v>
      </c>
      <c r="M59" s="164"/>
      <c r="N59" s="162"/>
      <c r="O59" s="163" t="s">
        <v>638</v>
      </c>
      <c r="P59" s="164"/>
      <c r="Q59" s="165"/>
      <c r="R59" s="171"/>
      <c r="S59" s="167"/>
      <c r="T59" s="165"/>
      <c r="U59" s="168"/>
      <c r="V59" s="167"/>
      <c r="W59" s="165"/>
      <c r="X59" s="168"/>
      <c r="Y59" s="167"/>
      <c r="Z59" s="825"/>
      <c r="AA59" s="825"/>
      <c r="AB59" s="817"/>
    </row>
    <row r="60" spans="1:28" ht="12.75" customHeight="1">
      <c r="A60" s="812">
        <v>3</v>
      </c>
      <c r="B60" s="814">
        <v>28</v>
      </c>
      <c r="C60" s="826" t="str">
        <f>IF(B60="",B60,VLOOKUP(B60,'Список уч-ов (алф)'!A:L,3,FALSE))</f>
        <v>КУШНИР Андрей</v>
      </c>
      <c r="D60" s="828" t="str">
        <f>IF(B60="",B60,VLOOKUP(B60,'Список уч-ов (алф)'!A:L,7,FALSE))</f>
        <v>Н.Новгород</v>
      </c>
      <c r="E60" s="169"/>
      <c r="F60" s="157" t="s">
        <v>7</v>
      </c>
      <c r="G60" s="158"/>
      <c r="H60" s="156"/>
      <c r="I60" s="157" t="s">
        <v>7</v>
      </c>
      <c r="J60" s="158"/>
      <c r="K60" s="247"/>
      <c r="L60" s="257"/>
      <c r="M60" s="258"/>
      <c r="N60" s="156"/>
      <c r="O60" s="157" t="s">
        <v>15</v>
      </c>
      <c r="P60" s="158"/>
      <c r="Q60" s="159"/>
      <c r="R60" s="160"/>
      <c r="S60" s="161"/>
      <c r="T60" s="159"/>
      <c r="U60" s="160"/>
      <c r="V60" s="161"/>
      <c r="W60" s="159"/>
      <c r="X60" s="160"/>
      <c r="Y60" s="161"/>
      <c r="Z60" s="824" t="s">
        <v>12</v>
      </c>
      <c r="AA60" s="831"/>
      <c r="AB60" s="816">
        <v>3</v>
      </c>
    </row>
    <row r="61" spans="1:28" ht="12.75" customHeight="1">
      <c r="A61" s="813"/>
      <c r="B61" s="830"/>
      <c r="C61" s="827">
        <f>IF(B61="",B61,VLOOKUP(B61,'[5]Список уч-ов'!$A:$K,11,FALSE))</f>
        <v>0</v>
      </c>
      <c r="D61" s="829" t="e">
        <f>IF(C61="",C61,VLOOKUP(C61,'[5]Список уч-ов'!$A:$K,11,FALSE))</f>
        <v>#N/A</v>
      </c>
      <c r="E61" s="170"/>
      <c r="F61" s="163" t="s">
        <v>641</v>
      </c>
      <c r="G61" s="164"/>
      <c r="H61" s="162"/>
      <c r="I61" s="163" t="s">
        <v>641</v>
      </c>
      <c r="J61" s="164"/>
      <c r="K61" s="259"/>
      <c r="L61" s="260"/>
      <c r="M61" s="261"/>
      <c r="N61" s="162"/>
      <c r="O61" s="163" t="s">
        <v>640</v>
      </c>
      <c r="P61" s="164"/>
      <c r="Q61" s="165"/>
      <c r="R61" s="166"/>
      <c r="S61" s="167"/>
      <c r="T61" s="165"/>
      <c r="U61" s="168"/>
      <c r="V61" s="167"/>
      <c r="W61" s="165"/>
      <c r="X61" s="168"/>
      <c r="Y61" s="167"/>
      <c r="Z61" s="825"/>
      <c r="AA61" s="832"/>
      <c r="AB61" s="817"/>
    </row>
    <row r="62" spans="1:28" ht="12.75" customHeight="1">
      <c r="A62" s="812">
        <v>4</v>
      </c>
      <c r="B62" s="814">
        <v>56</v>
      </c>
      <c r="C62" s="826" t="str">
        <f>IF(B62="",B62,VLOOKUP(B62,'Список уч-ов (алф)'!A:L,3,FALSE))</f>
        <v>ЦЫМБАЛЮК Дмитрий</v>
      </c>
      <c r="D62" s="828" t="str">
        <f>IF(B62="",B62,VLOOKUP(B62,'Список уч-ов (алф)'!A:L,7,FALSE))</f>
        <v>Пермь </v>
      </c>
      <c r="E62" s="169"/>
      <c r="F62" s="157" t="s">
        <v>7</v>
      </c>
      <c r="G62" s="158"/>
      <c r="H62" s="156"/>
      <c r="I62" s="157" t="s">
        <v>7</v>
      </c>
      <c r="J62" s="158"/>
      <c r="K62" s="156"/>
      <c r="L62" s="157" t="s">
        <v>7</v>
      </c>
      <c r="M62" s="158"/>
      <c r="N62" s="247"/>
      <c r="O62" s="257"/>
      <c r="P62" s="258"/>
      <c r="Q62" s="159"/>
      <c r="R62" s="160"/>
      <c r="S62" s="161"/>
      <c r="T62" s="159"/>
      <c r="U62" s="160"/>
      <c r="V62" s="161"/>
      <c r="W62" s="159"/>
      <c r="X62" s="160"/>
      <c r="Y62" s="161"/>
      <c r="Z62" s="824">
        <f>F62+I62+L62</f>
        <v>3</v>
      </c>
      <c r="AA62" s="831"/>
      <c r="AB62" s="816">
        <v>4</v>
      </c>
    </row>
    <row r="63" spans="1:28" ht="12.75" customHeight="1">
      <c r="A63" s="813"/>
      <c r="B63" s="830"/>
      <c r="C63" s="827">
        <f>IF(B63="",B63,VLOOKUP(B63,'[5]Список уч-ов'!$A:$K,11,FALSE))</f>
        <v>0</v>
      </c>
      <c r="D63" s="829" t="e">
        <f>IF(C63="",C63,VLOOKUP(C63,'[5]Список уч-ов'!$A:$K,11,FALSE))</f>
        <v>#N/A</v>
      </c>
      <c r="E63" s="170"/>
      <c r="F63" s="163" t="s">
        <v>641</v>
      </c>
      <c r="G63" s="164"/>
      <c r="H63" s="162"/>
      <c r="I63" s="163" t="s">
        <v>641</v>
      </c>
      <c r="J63" s="164"/>
      <c r="K63" s="162"/>
      <c r="L63" s="163" t="s">
        <v>146</v>
      </c>
      <c r="M63" s="164"/>
      <c r="N63" s="259"/>
      <c r="O63" s="260"/>
      <c r="P63" s="261"/>
      <c r="Q63" s="165"/>
      <c r="R63" s="166"/>
      <c r="S63" s="167"/>
      <c r="T63" s="165"/>
      <c r="U63" s="163"/>
      <c r="V63" s="167"/>
      <c r="W63" s="165"/>
      <c r="X63" s="168"/>
      <c r="Y63" s="167"/>
      <c r="Z63" s="825"/>
      <c r="AA63" s="832"/>
      <c r="AB63" s="817"/>
    </row>
    <row r="64" spans="1:28" ht="15.75" customHeight="1">
      <c r="A64" s="148" t="str">
        <f>A4</f>
        <v>Предварительный этап</v>
      </c>
      <c r="B64" s="237"/>
      <c r="C64" s="145"/>
      <c r="D64" s="146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8" t="s">
        <v>118</v>
      </c>
      <c r="AA64" s="149"/>
      <c r="AB64" s="149"/>
    </row>
    <row r="65" spans="1:31" ht="12.75" customHeight="1">
      <c r="A65" s="151" t="s">
        <v>2</v>
      </c>
      <c r="B65" s="238"/>
      <c r="C65" s="152" t="s">
        <v>3</v>
      </c>
      <c r="D65" s="153" t="s">
        <v>14</v>
      </c>
      <c r="E65" s="818">
        <v>1</v>
      </c>
      <c r="F65" s="819"/>
      <c r="G65" s="820"/>
      <c r="H65" s="818">
        <v>2</v>
      </c>
      <c r="I65" s="819"/>
      <c r="J65" s="820"/>
      <c r="K65" s="818">
        <v>3</v>
      </c>
      <c r="L65" s="819"/>
      <c r="M65" s="820"/>
      <c r="N65" s="818">
        <v>4</v>
      </c>
      <c r="O65" s="819"/>
      <c r="P65" s="820"/>
      <c r="Q65" s="818"/>
      <c r="R65" s="819"/>
      <c r="S65" s="820"/>
      <c r="T65" s="818" t="s">
        <v>16</v>
      </c>
      <c r="U65" s="819"/>
      <c r="V65" s="820"/>
      <c r="W65" s="818" t="s">
        <v>17</v>
      </c>
      <c r="X65" s="819"/>
      <c r="Y65" s="820"/>
      <c r="Z65" s="154" t="s">
        <v>4</v>
      </c>
      <c r="AA65" s="154" t="s">
        <v>5</v>
      </c>
      <c r="AB65" s="154" t="s">
        <v>6</v>
      </c>
      <c r="AE65" s="155"/>
    </row>
    <row r="66" spans="1:31" ht="12.75" customHeight="1">
      <c r="A66" s="812">
        <v>1</v>
      </c>
      <c r="B66" s="814">
        <v>39</v>
      </c>
      <c r="C66" s="826" t="str">
        <f>IF(B66="",B66,VLOOKUP(B66,'Список уч-ов (алф)'!A:L,3,FALSE))</f>
        <v>ПЕРВУШИН Олег</v>
      </c>
      <c r="D66" s="828" t="str">
        <f>IF(B66="",B66,VLOOKUP(B66,'Список уч-ов (алф)'!A:L,7,FALSE))</f>
        <v>Северск</v>
      </c>
      <c r="E66" s="247"/>
      <c r="F66" s="257"/>
      <c r="G66" s="258"/>
      <c r="H66" s="156"/>
      <c r="I66" s="157" t="s">
        <v>15</v>
      </c>
      <c r="J66" s="158"/>
      <c r="K66" s="156"/>
      <c r="L66" s="157" t="s">
        <v>15</v>
      </c>
      <c r="M66" s="158"/>
      <c r="N66" s="156"/>
      <c r="O66" s="157"/>
      <c r="P66" s="158"/>
      <c r="Q66" s="159"/>
      <c r="R66" s="160"/>
      <c r="S66" s="161"/>
      <c r="T66" s="159"/>
      <c r="U66" s="160"/>
      <c r="V66" s="161"/>
      <c r="W66" s="159"/>
      <c r="X66" s="160"/>
      <c r="Y66" s="161"/>
      <c r="Z66" s="824" t="s">
        <v>12</v>
      </c>
      <c r="AA66" s="824"/>
      <c r="AB66" s="816">
        <v>1</v>
      </c>
      <c r="AE66" s="155"/>
    </row>
    <row r="67" spans="1:31" ht="12.75" customHeight="1">
      <c r="A67" s="813"/>
      <c r="B67" s="830"/>
      <c r="C67" s="827">
        <f>IF(B67="",B67,VLOOKUP(B67,'[5]Список уч-ов'!$A:$K,11,FALSE))</f>
        <v>0</v>
      </c>
      <c r="D67" s="829" t="e">
        <f>IF(C67="",C67,VLOOKUP(C67,'[5]Список уч-ов'!$A:$K,11,FALSE))</f>
        <v>#N/A</v>
      </c>
      <c r="E67" s="259"/>
      <c r="F67" s="260"/>
      <c r="G67" s="261"/>
      <c r="H67" s="162"/>
      <c r="I67" s="163" t="s">
        <v>639</v>
      </c>
      <c r="J67" s="164"/>
      <c r="K67" s="162"/>
      <c r="L67" s="163" t="s">
        <v>791</v>
      </c>
      <c r="M67" s="164"/>
      <c r="N67" s="162"/>
      <c r="O67" s="163"/>
      <c r="P67" s="164"/>
      <c r="Q67" s="165"/>
      <c r="R67" s="166"/>
      <c r="S67" s="167"/>
      <c r="T67" s="165"/>
      <c r="U67" s="168"/>
      <c r="V67" s="167"/>
      <c r="W67" s="165"/>
      <c r="X67" s="168"/>
      <c r="Y67" s="167"/>
      <c r="Z67" s="825"/>
      <c r="AA67" s="825"/>
      <c r="AB67" s="817"/>
      <c r="AE67" s="155"/>
    </row>
    <row r="68" spans="1:31" ht="12.75" customHeight="1">
      <c r="A68" s="812">
        <v>2</v>
      </c>
      <c r="B68" s="814">
        <v>55</v>
      </c>
      <c r="C68" s="826" t="str">
        <f>IF(B68="",B68,VLOOKUP(B68,'Список уч-ов (алф)'!A:L,3,FALSE))</f>
        <v>ХУСНУТДИНОВ Рафаэль</v>
      </c>
      <c r="D68" s="828" t="str">
        <f>IF(B68="",B68,VLOOKUP(B68,'Список уч-ов (алф)'!A:L,7,FALSE))</f>
        <v>Набережные Челны</v>
      </c>
      <c r="E68" s="169"/>
      <c r="F68" s="157" t="s">
        <v>7</v>
      </c>
      <c r="G68" s="158"/>
      <c r="H68" s="247"/>
      <c r="I68" s="257"/>
      <c r="J68" s="258"/>
      <c r="K68" s="156"/>
      <c r="L68" s="157" t="s">
        <v>15</v>
      </c>
      <c r="M68" s="158"/>
      <c r="N68" s="156"/>
      <c r="O68" s="157"/>
      <c r="P68" s="158"/>
      <c r="Q68" s="159"/>
      <c r="R68" s="160"/>
      <c r="S68" s="161"/>
      <c r="T68" s="159"/>
      <c r="U68" s="160"/>
      <c r="V68" s="161"/>
      <c r="W68" s="159"/>
      <c r="X68" s="160"/>
      <c r="Y68" s="161"/>
      <c r="Z68" s="824" t="s">
        <v>10</v>
      </c>
      <c r="AA68" s="824"/>
      <c r="AB68" s="816">
        <v>2</v>
      </c>
      <c r="AE68" s="155"/>
    </row>
    <row r="69" spans="1:28" ht="12.75" customHeight="1">
      <c r="A69" s="813"/>
      <c r="B69" s="830"/>
      <c r="C69" s="827">
        <f>IF(B69="",B69,VLOOKUP(B69,'[5]Список уч-ов'!$A:$K,11,FALSE))</f>
        <v>0</v>
      </c>
      <c r="D69" s="829" t="e">
        <f>IF(C69="",C69,VLOOKUP(C69,'[5]Список уч-ов'!$A:$K,11,FALSE))</f>
        <v>#N/A</v>
      </c>
      <c r="E69" s="170"/>
      <c r="F69" s="163" t="s">
        <v>145</v>
      </c>
      <c r="G69" s="164"/>
      <c r="H69" s="259"/>
      <c r="I69" s="260"/>
      <c r="J69" s="261"/>
      <c r="K69" s="162"/>
      <c r="L69" s="163" t="s">
        <v>791</v>
      </c>
      <c r="M69" s="164"/>
      <c r="N69" s="162"/>
      <c r="O69" s="163"/>
      <c r="P69" s="164"/>
      <c r="Q69" s="165"/>
      <c r="R69" s="171"/>
      <c r="S69" s="167"/>
      <c r="T69" s="165"/>
      <c r="U69" s="168"/>
      <c r="V69" s="167"/>
      <c r="W69" s="165"/>
      <c r="X69" s="168"/>
      <c r="Y69" s="167"/>
      <c r="Z69" s="825"/>
      <c r="AA69" s="825"/>
      <c r="AB69" s="817"/>
    </row>
    <row r="70" spans="1:28" ht="12.75" customHeight="1">
      <c r="A70" s="812">
        <v>3</v>
      </c>
      <c r="B70" s="814">
        <v>50</v>
      </c>
      <c r="C70" s="826" t="str">
        <f>IF(B70="",B70,VLOOKUP(B70,'Список уч-ов (алф)'!A:L,3,FALSE))</f>
        <v>ТАЖУДИНОВ Гусейн</v>
      </c>
      <c r="D70" s="828" t="str">
        <f>IF(B70="",B70,VLOOKUP(B70,'Список уч-ов (алф)'!A:L,7,FALSE))</f>
        <v>Махачкала</v>
      </c>
      <c r="E70" s="169"/>
      <c r="F70" s="157" t="s">
        <v>790</v>
      </c>
      <c r="G70" s="158"/>
      <c r="H70" s="156"/>
      <c r="I70" s="157" t="s">
        <v>790</v>
      </c>
      <c r="J70" s="158"/>
      <c r="K70" s="247"/>
      <c r="L70" s="257"/>
      <c r="M70" s="258"/>
      <c r="N70" s="156"/>
      <c r="O70" s="157"/>
      <c r="P70" s="158"/>
      <c r="Q70" s="159"/>
      <c r="R70" s="160"/>
      <c r="S70" s="161"/>
      <c r="T70" s="159"/>
      <c r="U70" s="160"/>
      <c r="V70" s="161"/>
      <c r="W70" s="159"/>
      <c r="X70" s="160"/>
      <c r="Y70" s="161"/>
      <c r="Z70" s="824"/>
      <c r="AA70" s="831"/>
      <c r="AB70" s="816"/>
    </row>
    <row r="71" spans="1:28" ht="12.75" customHeight="1">
      <c r="A71" s="813"/>
      <c r="B71" s="830"/>
      <c r="C71" s="827">
        <f>IF(B71="",B71,VLOOKUP(B71,'[5]Список уч-ов'!$A:$K,11,FALSE))</f>
        <v>0</v>
      </c>
      <c r="D71" s="829" t="e">
        <f>IF(C71="",C71,VLOOKUP(C71,'[5]Список уч-ов'!$A:$K,11,FALSE))</f>
        <v>#N/A</v>
      </c>
      <c r="E71" s="170"/>
      <c r="F71" s="163" t="s">
        <v>792</v>
      </c>
      <c r="G71" s="164"/>
      <c r="H71" s="162"/>
      <c r="I71" s="163" t="s">
        <v>792</v>
      </c>
      <c r="J71" s="164"/>
      <c r="K71" s="259"/>
      <c r="L71" s="260"/>
      <c r="M71" s="261"/>
      <c r="N71" s="162"/>
      <c r="O71" s="163"/>
      <c r="P71" s="164"/>
      <c r="Q71" s="165"/>
      <c r="R71" s="166"/>
      <c r="S71" s="167"/>
      <c r="T71" s="165"/>
      <c r="U71" s="168"/>
      <c r="V71" s="167"/>
      <c r="W71" s="165"/>
      <c r="X71" s="168"/>
      <c r="Y71" s="167"/>
      <c r="Z71" s="825"/>
      <c r="AA71" s="832"/>
      <c r="AB71" s="817"/>
    </row>
    <row r="72" spans="1:28" ht="12.75" customHeight="1">
      <c r="A72" s="812">
        <v>4</v>
      </c>
      <c r="B72" s="814"/>
      <c r="C72" s="826">
        <f>IF(B72="",B72,VLOOKUP(B72,'Список уч-ов (алф)'!A:L,3,FALSE))</f>
        <v>0</v>
      </c>
      <c r="D72" s="828">
        <f>IF(B72="",B72,VLOOKUP(B72,'Список уч-ов (алф)'!A:L,7,FALSE))</f>
        <v>0</v>
      </c>
      <c r="E72" s="169"/>
      <c r="F72" s="157"/>
      <c r="G72" s="158"/>
      <c r="H72" s="156"/>
      <c r="I72" s="157"/>
      <c r="J72" s="158"/>
      <c r="K72" s="156"/>
      <c r="L72" s="157"/>
      <c r="M72" s="158"/>
      <c r="N72" s="247"/>
      <c r="O72" s="257"/>
      <c r="P72" s="258"/>
      <c r="Q72" s="159"/>
      <c r="R72" s="160"/>
      <c r="S72" s="161"/>
      <c r="T72" s="159"/>
      <c r="U72" s="160"/>
      <c r="V72" s="161"/>
      <c r="W72" s="159"/>
      <c r="X72" s="160"/>
      <c r="Y72" s="161"/>
      <c r="Z72" s="824"/>
      <c r="AA72" s="831"/>
      <c r="AB72" s="816"/>
    </row>
    <row r="73" spans="1:28" ht="12.75" customHeight="1">
      <c r="A73" s="813"/>
      <c r="B73" s="830"/>
      <c r="C73" s="827">
        <f>IF(B73="",B73,VLOOKUP(B73,'[5]Список уч-ов'!$A:$K,11,FALSE))</f>
        <v>0</v>
      </c>
      <c r="D73" s="829" t="e">
        <f>IF(C73="",C73,VLOOKUP(C73,'[5]Список уч-ов'!$A:$K,11,FALSE))</f>
        <v>#N/A</v>
      </c>
      <c r="E73" s="170"/>
      <c r="F73" s="163"/>
      <c r="G73" s="164"/>
      <c r="H73" s="162"/>
      <c r="I73" s="163"/>
      <c r="J73" s="164"/>
      <c r="K73" s="162"/>
      <c r="L73" s="163"/>
      <c r="M73" s="164"/>
      <c r="N73" s="259"/>
      <c r="O73" s="260"/>
      <c r="P73" s="261"/>
      <c r="Q73" s="165"/>
      <c r="R73" s="166"/>
      <c r="S73" s="167"/>
      <c r="T73" s="165"/>
      <c r="U73" s="163"/>
      <c r="V73" s="167"/>
      <c r="W73" s="165"/>
      <c r="X73" s="168"/>
      <c r="Y73" s="167"/>
      <c r="Z73" s="825"/>
      <c r="AA73" s="832"/>
      <c r="AB73" s="817"/>
    </row>
    <row r="74" spans="1:28" ht="15.75" customHeight="1">
      <c r="A74" s="148" t="str">
        <f>A4</f>
        <v>Предварительный этап</v>
      </c>
      <c r="B74" s="237"/>
      <c r="C74" s="145"/>
      <c r="D74" s="146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8" t="s">
        <v>117</v>
      </c>
      <c r="AA74" s="149"/>
      <c r="AB74" s="149"/>
    </row>
    <row r="75" spans="1:31" ht="12.75" customHeight="1">
      <c r="A75" s="151" t="s">
        <v>2</v>
      </c>
      <c r="B75" s="238"/>
      <c r="C75" s="152" t="s">
        <v>3</v>
      </c>
      <c r="D75" s="153" t="s">
        <v>14</v>
      </c>
      <c r="E75" s="818">
        <v>1</v>
      </c>
      <c r="F75" s="819"/>
      <c r="G75" s="820"/>
      <c r="H75" s="818">
        <v>2</v>
      </c>
      <c r="I75" s="819"/>
      <c r="J75" s="820"/>
      <c r="K75" s="818">
        <v>3</v>
      </c>
      <c r="L75" s="819"/>
      <c r="M75" s="820"/>
      <c r="N75" s="818">
        <v>4</v>
      </c>
      <c r="O75" s="819"/>
      <c r="P75" s="820"/>
      <c r="Q75" s="818">
        <v>6</v>
      </c>
      <c r="R75" s="819"/>
      <c r="S75" s="820"/>
      <c r="T75" s="818" t="s">
        <v>16</v>
      </c>
      <c r="U75" s="819"/>
      <c r="V75" s="820"/>
      <c r="W75" s="818" t="s">
        <v>17</v>
      </c>
      <c r="X75" s="819"/>
      <c r="Y75" s="820"/>
      <c r="Z75" s="154" t="s">
        <v>4</v>
      </c>
      <c r="AA75" s="154" t="s">
        <v>5</v>
      </c>
      <c r="AB75" s="154" t="s">
        <v>6</v>
      </c>
      <c r="AE75" s="155"/>
    </row>
    <row r="76" spans="1:31" ht="12.75" customHeight="1">
      <c r="A76" s="812">
        <v>1</v>
      </c>
      <c r="B76" s="814">
        <v>3</v>
      </c>
      <c r="C76" s="826" t="str">
        <f>IF(B76="",B76,VLOOKUP(B76,'Список уч-ов (алф)'!A:L,3,FALSE))</f>
        <v>АБРАМОВ Евгений</v>
      </c>
      <c r="D76" s="828" t="str">
        <f>IF(B76="",B76,VLOOKUP(B76,'Список уч-ов (алф)'!A:L,7,FALSE))</f>
        <v>Барнаул</v>
      </c>
      <c r="E76" s="247"/>
      <c r="F76" s="257"/>
      <c r="G76" s="258"/>
      <c r="H76" s="156"/>
      <c r="I76" s="157" t="s">
        <v>15</v>
      </c>
      <c r="J76" s="158"/>
      <c r="K76" s="156"/>
      <c r="L76" s="157" t="s">
        <v>15</v>
      </c>
      <c r="M76" s="158"/>
      <c r="N76" s="156"/>
      <c r="O76" s="157" t="s">
        <v>15</v>
      </c>
      <c r="P76" s="158"/>
      <c r="Q76" s="159"/>
      <c r="R76" s="160"/>
      <c r="S76" s="161"/>
      <c r="T76" s="159"/>
      <c r="U76" s="160"/>
      <c r="V76" s="161"/>
      <c r="W76" s="159"/>
      <c r="X76" s="160"/>
      <c r="Y76" s="161"/>
      <c r="Z76" s="824" t="s">
        <v>13</v>
      </c>
      <c r="AA76" s="824"/>
      <c r="AB76" s="816">
        <v>1</v>
      </c>
      <c r="AE76" s="155"/>
    </row>
    <row r="77" spans="1:31" ht="12.75" customHeight="1">
      <c r="A77" s="813"/>
      <c r="B77" s="830"/>
      <c r="C77" s="827">
        <f>IF(B77="",B77,VLOOKUP(B77,'[5]Список уч-ов'!$A:$K,11,FALSE))</f>
        <v>0</v>
      </c>
      <c r="D77" s="829" t="e">
        <f>IF(C77="",C77,VLOOKUP(C77,'[5]Список уч-ов'!$A:$K,11,FALSE))</f>
        <v>#N/A</v>
      </c>
      <c r="E77" s="259"/>
      <c r="F77" s="260"/>
      <c r="G77" s="261"/>
      <c r="H77" s="162"/>
      <c r="I77" s="163" t="s">
        <v>638</v>
      </c>
      <c r="J77" s="164"/>
      <c r="K77" s="162"/>
      <c r="L77" s="163" t="s">
        <v>638</v>
      </c>
      <c r="M77" s="164"/>
      <c r="N77" s="162"/>
      <c r="O77" s="163" t="s">
        <v>638</v>
      </c>
      <c r="P77" s="164"/>
      <c r="Q77" s="165"/>
      <c r="R77" s="166"/>
      <c r="S77" s="167"/>
      <c r="T77" s="165"/>
      <c r="U77" s="168"/>
      <c r="V77" s="167"/>
      <c r="W77" s="165"/>
      <c r="X77" s="168"/>
      <c r="Y77" s="167"/>
      <c r="Z77" s="825"/>
      <c r="AA77" s="825"/>
      <c r="AB77" s="817"/>
      <c r="AE77" s="155"/>
    </row>
    <row r="78" spans="1:31" ht="12.75" customHeight="1">
      <c r="A78" s="812">
        <v>2</v>
      </c>
      <c r="B78" s="814">
        <v>11</v>
      </c>
      <c r="C78" s="826" t="str">
        <f>IF(B78="",B78,VLOOKUP(B78,'Список уч-ов (алф)'!A:L,3,FALSE))</f>
        <v>ГАЛЬПЕРИН Валерий</v>
      </c>
      <c r="D78" s="828" t="str">
        <f>IF(B78="",B78,VLOOKUP(B78,'Список уч-ов (алф)'!A:L,7,FALSE))</f>
        <v>Ухта</v>
      </c>
      <c r="E78" s="169"/>
      <c r="F78" s="157" t="s">
        <v>7</v>
      </c>
      <c r="G78" s="158"/>
      <c r="H78" s="247"/>
      <c r="I78" s="257"/>
      <c r="J78" s="258"/>
      <c r="K78" s="156"/>
      <c r="L78" s="157" t="s">
        <v>15</v>
      </c>
      <c r="M78" s="158"/>
      <c r="N78" s="156"/>
      <c r="O78" s="157" t="s">
        <v>15</v>
      </c>
      <c r="P78" s="158"/>
      <c r="Q78" s="159"/>
      <c r="R78" s="160"/>
      <c r="S78" s="161"/>
      <c r="T78" s="159"/>
      <c r="U78" s="160"/>
      <c r="V78" s="161"/>
      <c r="W78" s="159"/>
      <c r="X78" s="160"/>
      <c r="Y78" s="161"/>
      <c r="Z78" s="824" t="s">
        <v>11</v>
      </c>
      <c r="AA78" s="824"/>
      <c r="AB78" s="816">
        <v>2</v>
      </c>
      <c r="AE78" s="155"/>
    </row>
    <row r="79" spans="1:28" ht="12.75" customHeight="1">
      <c r="A79" s="813"/>
      <c r="B79" s="830"/>
      <c r="C79" s="827">
        <f>IF(B79="",B79,VLOOKUP(B79,'[5]Список уч-ов'!$A:$K,11,FALSE))</f>
        <v>0</v>
      </c>
      <c r="D79" s="829" t="e">
        <f>IF(C79="",C79,VLOOKUP(C79,'[5]Список уч-ов'!$A:$K,11,FALSE))</f>
        <v>#N/A</v>
      </c>
      <c r="E79" s="170"/>
      <c r="F79" s="163" t="s">
        <v>641</v>
      </c>
      <c r="G79" s="164"/>
      <c r="H79" s="259"/>
      <c r="I79" s="260"/>
      <c r="J79" s="261"/>
      <c r="K79" s="162"/>
      <c r="L79" s="163" t="s">
        <v>640</v>
      </c>
      <c r="M79" s="164"/>
      <c r="N79" s="162"/>
      <c r="O79" s="163" t="s">
        <v>638</v>
      </c>
      <c r="P79" s="164"/>
      <c r="Q79" s="165"/>
      <c r="R79" s="171"/>
      <c r="S79" s="167"/>
      <c r="T79" s="165"/>
      <c r="U79" s="168"/>
      <c r="V79" s="167"/>
      <c r="W79" s="165"/>
      <c r="X79" s="168"/>
      <c r="Y79" s="167"/>
      <c r="Z79" s="825"/>
      <c r="AA79" s="825"/>
      <c r="AB79" s="817"/>
    </row>
    <row r="80" spans="1:28" ht="12.75" customHeight="1">
      <c r="A80" s="812">
        <v>3</v>
      </c>
      <c r="B80" s="814">
        <v>19</v>
      </c>
      <c r="C80" s="826" t="str">
        <f>IF(B80="",B80,VLOOKUP(B80,'Список уч-ов (алф)'!A:L,3,FALSE))</f>
        <v>ИСАЙЧЕВ Игорь</v>
      </c>
      <c r="D80" s="828" t="str">
        <f>IF(B80="",B80,VLOOKUP(B80,'Список уч-ов (алф)'!A:L,7,FALSE))</f>
        <v>Самара</v>
      </c>
      <c r="E80" s="169"/>
      <c r="F80" s="157" t="s">
        <v>7</v>
      </c>
      <c r="G80" s="158"/>
      <c r="H80" s="156"/>
      <c r="I80" s="157" t="s">
        <v>7</v>
      </c>
      <c r="J80" s="158"/>
      <c r="K80" s="247"/>
      <c r="L80" s="257"/>
      <c r="M80" s="258"/>
      <c r="N80" s="156"/>
      <c r="O80" s="157" t="s">
        <v>15</v>
      </c>
      <c r="P80" s="158"/>
      <c r="Q80" s="159"/>
      <c r="R80" s="160"/>
      <c r="S80" s="161"/>
      <c r="T80" s="159"/>
      <c r="U80" s="160"/>
      <c r="V80" s="161"/>
      <c r="W80" s="159"/>
      <c r="X80" s="160"/>
      <c r="Y80" s="161"/>
      <c r="Z80" s="824" t="s">
        <v>12</v>
      </c>
      <c r="AA80" s="831"/>
      <c r="AB80" s="816">
        <v>3</v>
      </c>
    </row>
    <row r="81" spans="1:28" ht="12.75" customHeight="1">
      <c r="A81" s="813"/>
      <c r="B81" s="830"/>
      <c r="C81" s="827">
        <f>IF(B81="",B81,VLOOKUP(B81,'[5]Список уч-ов'!$A:$K,11,FALSE))</f>
        <v>0</v>
      </c>
      <c r="D81" s="829" t="e">
        <f>IF(C81="",C81,VLOOKUP(C81,'[5]Список уч-ов'!$A:$K,11,FALSE))</f>
        <v>#N/A</v>
      </c>
      <c r="E81" s="170"/>
      <c r="F81" s="163" t="s">
        <v>641</v>
      </c>
      <c r="G81" s="164"/>
      <c r="H81" s="162"/>
      <c r="I81" s="163" t="s">
        <v>146</v>
      </c>
      <c r="J81" s="164"/>
      <c r="K81" s="259"/>
      <c r="L81" s="260"/>
      <c r="M81" s="261"/>
      <c r="N81" s="162"/>
      <c r="O81" s="163" t="s">
        <v>640</v>
      </c>
      <c r="P81" s="164"/>
      <c r="Q81" s="165"/>
      <c r="R81" s="166"/>
      <c r="S81" s="167"/>
      <c r="T81" s="165"/>
      <c r="U81" s="168"/>
      <c r="V81" s="167"/>
      <c r="W81" s="165"/>
      <c r="X81" s="168"/>
      <c r="Y81" s="167"/>
      <c r="Z81" s="825"/>
      <c r="AA81" s="832"/>
      <c r="AB81" s="817"/>
    </row>
    <row r="82" spans="1:28" ht="12.75" customHeight="1">
      <c r="A82" s="812">
        <v>4</v>
      </c>
      <c r="B82" s="814">
        <v>52</v>
      </c>
      <c r="C82" s="826" t="str">
        <f>IF(B82="",B82,VLOOKUP(B82,'Список уч-ов (алф)'!A:L,3,FALSE))</f>
        <v>ТИНЬКОВ Александр</v>
      </c>
      <c r="D82" s="828" t="str">
        <f>IF(B82="",B82,VLOOKUP(B82,'Список уч-ов (алф)'!A:L,7,FALSE))</f>
        <v>Н.Новгород</v>
      </c>
      <c r="E82" s="169"/>
      <c r="F82" s="157" t="s">
        <v>7</v>
      </c>
      <c r="G82" s="158"/>
      <c r="H82" s="156"/>
      <c r="I82" s="157" t="s">
        <v>7</v>
      </c>
      <c r="J82" s="158"/>
      <c r="K82" s="156"/>
      <c r="L82" s="157" t="s">
        <v>7</v>
      </c>
      <c r="M82" s="158"/>
      <c r="N82" s="247"/>
      <c r="O82" s="257"/>
      <c r="P82" s="258"/>
      <c r="Q82" s="159"/>
      <c r="R82" s="160"/>
      <c r="S82" s="161"/>
      <c r="T82" s="159"/>
      <c r="U82" s="160"/>
      <c r="V82" s="161"/>
      <c r="W82" s="159"/>
      <c r="X82" s="160"/>
      <c r="Y82" s="161"/>
      <c r="Z82" s="824" t="s">
        <v>10</v>
      </c>
      <c r="AA82" s="831"/>
      <c r="AB82" s="816">
        <v>4</v>
      </c>
    </row>
    <row r="83" spans="1:28" ht="12.75" customHeight="1">
      <c r="A83" s="813"/>
      <c r="B83" s="830"/>
      <c r="C83" s="827">
        <f>IF(B83="",B83,VLOOKUP(B83,'[5]Список уч-ов'!$A:$K,11,FALSE))</f>
        <v>0</v>
      </c>
      <c r="D83" s="829" t="e">
        <f>IF(C83="",C83,VLOOKUP(C83,'[5]Список уч-ов'!$A:$K,11,FALSE))</f>
        <v>#N/A</v>
      </c>
      <c r="E83" s="170"/>
      <c r="F83" s="163" t="s">
        <v>641</v>
      </c>
      <c r="G83" s="164"/>
      <c r="H83" s="162"/>
      <c r="I83" s="163" t="s">
        <v>641</v>
      </c>
      <c r="J83" s="164"/>
      <c r="K83" s="162"/>
      <c r="L83" s="163" t="s">
        <v>146</v>
      </c>
      <c r="M83" s="164"/>
      <c r="N83" s="259"/>
      <c r="O83" s="260"/>
      <c r="P83" s="261"/>
      <c r="Q83" s="165"/>
      <c r="R83" s="166"/>
      <c r="S83" s="167"/>
      <c r="T83" s="165"/>
      <c r="U83" s="163"/>
      <c r="V83" s="167"/>
      <c r="W83" s="165"/>
      <c r="X83" s="168"/>
      <c r="Y83" s="167"/>
      <c r="Z83" s="825"/>
      <c r="AA83" s="832"/>
      <c r="AB83" s="817"/>
    </row>
    <row r="84" spans="1:28" ht="12.75" customHeight="1">
      <c r="A84" s="173"/>
      <c r="B84" s="190"/>
      <c r="C84" s="175"/>
      <c r="D84" s="176"/>
      <c r="E84" s="177"/>
      <c r="F84" s="178"/>
      <c r="G84" s="180"/>
      <c r="H84" s="180"/>
      <c r="I84" s="178"/>
      <c r="J84" s="180"/>
      <c r="K84" s="180"/>
      <c r="L84" s="178"/>
      <c r="M84" s="180"/>
      <c r="N84" s="180"/>
      <c r="O84" s="178"/>
      <c r="P84" s="180"/>
      <c r="Q84" s="191"/>
      <c r="R84" s="191"/>
      <c r="S84" s="191"/>
      <c r="T84" s="179"/>
      <c r="U84" s="178"/>
      <c r="V84" s="180"/>
      <c r="W84" s="180"/>
      <c r="X84" s="178"/>
      <c r="Y84" s="179"/>
      <c r="Z84" s="182"/>
      <c r="AA84" s="192"/>
      <c r="AB84" s="182"/>
    </row>
    <row r="85" spans="1:28" ht="12.75" customHeight="1">
      <c r="A85" s="262" t="str">
        <f>'Список уч-ов'!$B$122</f>
        <v>Главный судья - судья МК, ВК</v>
      </c>
      <c r="B85" s="190"/>
      <c r="D85" s="206"/>
      <c r="E85" s="177"/>
      <c r="F85" s="178"/>
      <c r="G85" s="180"/>
      <c r="H85" s="180"/>
      <c r="I85" s="178"/>
      <c r="J85" s="180"/>
      <c r="K85" s="180"/>
      <c r="L85" s="178"/>
      <c r="M85" s="180"/>
      <c r="N85" s="180"/>
      <c r="O85" s="178"/>
      <c r="P85" s="179"/>
      <c r="Q85" s="179"/>
      <c r="R85" s="178"/>
      <c r="S85" s="179"/>
      <c r="T85" s="180"/>
      <c r="U85" s="208"/>
      <c r="V85" s="180"/>
      <c r="W85" s="180"/>
      <c r="X85" s="208"/>
      <c r="Y85" s="179"/>
      <c r="AA85" s="183"/>
      <c r="AB85" s="263" t="str">
        <f>'Список уч-ов'!$H$122</f>
        <v>М.Д. Блюм (г. Москва)</v>
      </c>
    </row>
    <row r="86" spans="1:28" ht="12.75" customHeight="1">
      <c r="A86" s="262"/>
      <c r="B86" s="190"/>
      <c r="D86" s="206"/>
      <c r="E86" s="177"/>
      <c r="F86" s="178"/>
      <c r="G86" s="180"/>
      <c r="H86" s="180"/>
      <c r="I86" s="178"/>
      <c r="J86" s="180"/>
      <c r="K86" s="180"/>
      <c r="L86" s="178"/>
      <c r="M86" s="180"/>
      <c r="N86" s="180"/>
      <c r="O86" s="178"/>
      <c r="P86" s="179"/>
      <c r="Q86" s="179"/>
      <c r="R86" s="178"/>
      <c r="S86" s="179"/>
      <c r="T86" s="180"/>
      <c r="U86" s="208"/>
      <c r="V86" s="180"/>
      <c r="W86" s="180"/>
      <c r="X86" s="208"/>
      <c r="Y86" s="179"/>
      <c r="AA86" s="183"/>
      <c r="AB86" s="263"/>
    </row>
    <row r="87" spans="1:28" ht="12.75" customHeight="1">
      <c r="A87" s="262" t="str">
        <f>'Список уч-ов'!$B$124</f>
        <v>Главный секретарь - судья МК, ВК</v>
      </c>
      <c r="B87" s="190"/>
      <c r="D87" s="206"/>
      <c r="E87" s="177"/>
      <c r="F87" s="178"/>
      <c r="G87" s="180"/>
      <c r="H87" s="180"/>
      <c r="I87" s="178"/>
      <c r="J87" s="180"/>
      <c r="K87" s="180"/>
      <c r="L87" s="178"/>
      <c r="M87" s="180"/>
      <c r="N87" s="180"/>
      <c r="O87" s="178"/>
      <c r="P87" s="179"/>
      <c r="Q87" s="179"/>
      <c r="R87" s="178"/>
      <c r="S87" s="179"/>
      <c r="T87" s="180"/>
      <c r="U87" s="208"/>
      <c r="V87" s="180"/>
      <c r="W87" s="180"/>
      <c r="X87" s="208"/>
      <c r="Y87" s="179"/>
      <c r="AA87" s="183"/>
      <c r="AB87" s="263" t="str">
        <f>'Список уч-ов'!$H$124</f>
        <v>А.С. Рожкова (г. Н Новгород)</v>
      </c>
    </row>
    <row r="88" spans="1:28" ht="15.75" customHeight="1">
      <c r="A88" s="144" t="str">
        <f>A4</f>
        <v>Предварительный этап</v>
      </c>
      <c r="B88" s="237"/>
      <c r="C88" s="145"/>
      <c r="D88" s="146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8" t="s">
        <v>116</v>
      </c>
      <c r="AA88" s="149"/>
      <c r="AB88" s="149"/>
    </row>
    <row r="89" spans="1:31" ht="12.75" customHeight="1">
      <c r="A89" s="151" t="s">
        <v>2</v>
      </c>
      <c r="B89" s="238"/>
      <c r="C89" s="152" t="s">
        <v>3</v>
      </c>
      <c r="D89" s="153" t="s">
        <v>14</v>
      </c>
      <c r="E89" s="818">
        <v>1</v>
      </c>
      <c r="F89" s="819"/>
      <c r="G89" s="820"/>
      <c r="H89" s="818">
        <v>2</v>
      </c>
      <c r="I89" s="819"/>
      <c r="J89" s="820"/>
      <c r="K89" s="818">
        <v>3</v>
      </c>
      <c r="L89" s="819"/>
      <c r="M89" s="820"/>
      <c r="N89" s="818">
        <v>4</v>
      </c>
      <c r="O89" s="819"/>
      <c r="P89" s="820"/>
      <c r="Q89" s="818"/>
      <c r="R89" s="819"/>
      <c r="S89" s="820"/>
      <c r="T89" s="818" t="s">
        <v>16</v>
      </c>
      <c r="U89" s="819"/>
      <c r="V89" s="820"/>
      <c r="W89" s="818" t="s">
        <v>17</v>
      </c>
      <c r="X89" s="819"/>
      <c r="Y89" s="820"/>
      <c r="Z89" s="154" t="s">
        <v>4</v>
      </c>
      <c r="AA89" s="154" t="s">
        <v>5</v>
      </c>
      <c r="AB89" s="154" t="s">
        <v>6</v>
      </c>
      <c r="AE89" s="155"/>
    </row>
    <row r="90" spans="1:31" ht="12.75" customHeight="1">
      <c r="A90" s="812">
        <v>1</v>
      </c>
      <c r="B90" s="814">
        <v>7</v>
      </c>
      <c r="C90" s="826" t="str">
        <f>IF(B90="",B90,VLOOKUP(B90,'Список уч-ов (алф)'!A:L,3,FALSE))</f>
        <v>БОЯРКИН Евгений</v>
      </c>
      <c r="D90" s="828" t="str">
        <f>IF(B90="",B90,VLOOKUP(B90,'Список уч-ов (алф)'!A:L,7,FALSE))</f>
        <v>Иваново</v>
      </c>
      <c r="E90" s="247"/>
      <c r="F90" s="257"/>
      <c r="G90" s="258"/>
      <c r="H90" s="156"/>
      <c r="I90" s="157" t="s">
        <v>15</v>
      </c>
      <c r="J90" s="158"/>
      <c r="K90" s="156"/>
      <c r="L90" s="157" t="s">
        <v>15</v>
      </c>
      <c r="M90" s="158"/>
      <c r="N90" s="156"/>
      <c r="O90" s="157" t="s">
        <v>15</v>
      </c>
      <c r="P90" s="158"/>
      <c r="Q90" s="159"/>
      <c r="R90" s="160"/>
      <c r="S90" s="161"/>
      <c r="T90" s="159"/>
      <c r="U90" s="160"/>
      <c r="V90" s="161"/>
      <c r="W90" s="159"/>
      <c r="X90" s="160"/>
      <c r="Y90" s="161"/>
      <c r="Z90" s="824" t="s">
        <v>13</v>
      </c>
      <c r="AA90" s="824"/>
      <c r="AB90" s="816">
        <v>1</v>
      </c>
      <c r="AE90" s="155"/>
    </row>
    <row r="91" spans="1:31" ht="12.75" customHeight="1">
      <c r="A91" s="813"/>
      <c r="B91" s="815"/>
      <c r="C91" s="827">
        <f>IF(B91="",B91,VLOOKUP(B91,'[5]Список уч-ов'!$A:$K,11,FALSE))</f>
        <v>0</v>
      </c>
      <c r="D91" s="829" t="e">
        <f>IF(C91="",C91,VLOOKUP(C91,'[5]Список уч-ов'!$A:$K,11,FALSE))</f>
        <v>#N/A</v>
      </c>
      <c r="E91" s="259"/>
      <c r="F91" s="260"/>
      <c r="G91" s="261"/>
      <c r="H91" s="162"/>
      <c r="I91" s="163" t="s">
        <v>638</v>
      </c>
      <c r="J91" s="164"/>
      <c r="K91" s="162"/>
      <c r="L91" s="163" t="s">
        <v>638</v>
      </c>
      <c r="M91" s="164"/>
      <c r="N91" s="162"/>
      <c r="O91" s="163" t="s">
        <v>638</v>
      </c>
      <c r="P91" s="164"/>
      <c r="Q91" s="165"/>
      <c r="R91" s="166"/>
      <c r="S91" s="167"/>
      <c r="T91" s="165"/>
      <c r="U91" s="168"/>
      <c r="V91" s="167"/>
      <c r="W91" s="165"/>
      <c r="X91" s="168"/>
      <c r="Y91" s="167"/>
      <c r="Z91" s="825"/>
      <c r="AA91" s="825"/>
      <c r="AB91" s="817"/>
      <c r="AE91" s="155"/>
    </row>
    <row r="92" spans="1:31" ht="12.75" customHeight="1">
      <c r="A92" s="812">
        <v>2</v>
      </c>
      <c r="B92" s="814">
        <v>53</v>
      </c>
      <c r="C92" s="826" t="str">
        <f>IF(B92="",B92,VLOOKUP(B92,'Список уч-ов (алф)'!A:L,3,FALSE))</f>
        <v>ТРОШКОВ Алексей</v>
      </c>
      <c r="D92" s="828" t="str">
        <f>IF(B92="",B92,VLOOKUP(B92,'Список уч-ов (алф)'!A:L,7,FALSE))</f>
        <v>Ижевск</v>
      </c>
      <c r="E92" s="169"/>
      <c r="F92" s="157" t="s">
        <v>7</v>
      </c>
      <c r="G92" s="158"/>
      <c r="H92" s="247"/>
      <c r="I92" s="257"/>
      <c r="J92" s="258"/>
      <c r="K92" s="156"/>
      <c r="L92" s="157" t="s">
        <v>7</v>
      </c>
      <c r="M92" s="158"/>
      <c r="N92" s="156"/>
      <c r="O92" s="157" t="s">
        <v>15</v>
      </c>
      <c r="P92" s="158"/>
      <c r="Q92" s="159"/>
      <c r="R92" s="160"/>
      <c r="S92" s="161"/>
      <c r="T92" s="159"/>
      <c r="U92" s="160"/>
      <c r="V92" s="161"/>
      <c r="W92" s="159"/>
      <c r="X92" s="160"/>
      <c r="Y92" s="161"/>
      <c r="Z92" s="824" t="s">
        <v>12</v>
      </c>
      <c r="AA92" s="824"/>
      <c r="AB92" s="816">
        <v>3</v>
      </c>
      <c r="AE92" s="155"/>
    </row>
    <row r="93" spans="1:28" ht="12.75" customHeight="1">
      <c r="A93" s="813"/>
      <c r="B93" s="815"/>
      <c r="C93" s="827">
        <f>IF(B93="",B93,VLOOKUP(B93,'[5]Список уч-ов'!$A:$K,11,FALSE))</f>
        <v>0</v>
      </c>
      <c r="D93" s="829" t="e">
        <f>IF(C93="",C93,VLOOKUP(C93,'[5]Список уч-ов'!$A:$K,11,FALSE))</f>
        <v>#N/A</v>
      </c>
      <c r="E93" s="170"/>
      <c r="F93" s="163" t="s">
        <v>641</v>
      </c>
      <c r="G93" s="164"/>
      <c r="H93" s="259"/>
      <c r="I93" s="260"/>
      <c r="J93" s="261"/>
      <c r="K93" s="162"/>
      <c r="L93" s="163" t="s">
        <v>641</v>
      </c>
      <c r="M93" s="164"/>
      <c r="N93" s="162"/>
      <c r="O93" s="163" t="s">
        <v>640</v>
      </c>
      <c r="P93" s="164"/>
      <c r="Q93" s="165"/>
      <c r="R93" s="171"/>
      <c r="S93" s="167"/>
      <c r="T93" s="165"/>
      <c r="U93" s="168"/>
      <c r="V93" s="167"/>
      <c r="W93" s="165"/>
      <c r="X93" s="168"/>
      <c r="Y93" s="167"/>
      <c r="Z93" s="825"/>
      <c r="AA93" s="825"/>
      <c r="AB93" s="817"/>
    </row>
    <row r="94" spans="1:28" ht="12.75" customHeight="1">
      <c r="A94" s="812">
        <v>3</v>
      </c>
      <c r="B94" s="814">
        <v>38</v>
      </c>
      <c r="C94" s="826" t="str">
        <f>IF(B94="",B94,VLOOKUP(B94,'Список уч-ов (алф)'!A:L,3,FALSE))</f>
        <v>ПАРИНОВ Владимир</v>
      </c>
      <c r="D94" s="828" t="str">
        <f>IF(B94="",B94,VLOOKUP(B94,'Список уч-ов (алф)'!A:L,7,FALSE))</f>
        <v>Самара</v>
      </c>
      <c r="E94" s="169"/>
      <c r="F94" s="157" t="s">
        <v>7</v>
      </c>
      <c r="G94" s="158"/>
      <c r="H94" s="156"/>
      <c r="I94" s="157" t="s">
        <v>15</v>
      </c>
      <c r="J94" s="158"/>
      <c r="K94" s="247"/>
      <c r="L94" s="257"/>
      <c r="M94" s="258"/>
      <c r="N94" s="156"/>
      <c r="O94" s="157" t="s">
        <v>15</v>
      </c>
      <c r="P94" s="158"/>
      <c r="Q94" s="159"/>
      <c r="R94" s="160"/>
      <c r="S94" s="161"/>
      <c r="T94" s="159"/>
      <c r="U94" s="160"/>
      <c r="V94" s="161"/>
      <c r="W94" s="159"/>
      <c r="X94" s="160"/>
      <c r="Y94" s="161"/>
      <c r="Z94" s="824" t="s">
        <v>11</v>
      </c>
      <c r="AA94" s="831"/>
      <c r="AB94" s="816">
        <v>2</v>
      </c>
    </row>
    <row r="95" spans="1:28" ht="12.75" customHeight="1">
      <c r="A95" s="813"/>
      <c r="B95" s="815"/>
      <c r="C95" s="827">
        <f>IF(B95="",B95,VLOOKUP(B95,'[5]Список уч-ов'!$A:$K,11,FALSE))</f>
        <v>0</v>
      </c>
      <c r="D95" s="829" t="e">
        <f>IF(C95="",C95,VLOOKUP(C95,'[5]Список уч-ов'!$A:$K,11,FALSE))</f>
        <v>#N/A</v>
      </c>
      <c r="E95" s="170"/>
      <c r="F95" s="163" t="s">
        <v>641</v>
      </c>
      <c r="G95" s="164"/>
      <c r="H95" s="162"/>
      <c r="I95" s="163" t="s">
        <v>638</v>
      </c>
      <c r="J95" s="164"/>
      <c r="K95" s="259"/>
      <c r="L95" s="260"/>
      <c r="M95" s="261"/>
      <c r="N95" s="162"/>
      <c r="O95" s="163" t="s">
        <v>639</v>
      </c>
      <c r="P95" s="164"/>
      <c r="Q95" s="165"/>
      <c r="R95" s="166"/>
      <c r="S95" s="167"/>
      <c r="T95" s="165"/>
      <c r="U95" s="168"/>
      <c r="V95" s="167"/>
      <c r="W95" s="165"/>
      <c r="X95" s="168"/>
      <c r="Y95" s="167"/>
      <c r="Z95" s="825"/>
      <c r="AA95" s="832"/>
      <c r="AB95" s="817"/>
    </row>
    <row r="96" spans="1:28" ht="12.75" customHeight="1">
      <c r="A96" s="812">
        <v>4</v>
      </c>
      <c r="B96" s="814">
        <v>10</v>
      </c>
      <c r="C96" s="826" t="str">
        <f>IF(B96="",B96,VLOOKUP(B96,'Список уч-ов (алф)'!A:L,3,FALSE))</f>
        <v>ГАЛКИН Евгений</v>
      </c>
      <c r="D96" s="828" t="str">
        <f>IF(B96="",B96,VLOOKUP(B96,'Список уч-ов (алф)'!A:L,7,FALSE))</f>
        <v>Чебоксары</v>
      </c>
      <c r="E96" s="169"/>
      <c r="F96" s="157" t="s">
        <v>7</v>
      </c>
      <c r="G96" s="158"/>
      <c r="H96" s="156"/>
      <c r="I96" s="157" t="s">
        <v>7</v>
      </c>
      <c r="J96" s="158"/>
      <c r="K96" s="156"/>
      <c r="L96" s="157" t="s">
        <v>7</v>
      </c>
      <c r="M96" s="158"/>
      <c r="N96" s="247"/>
      <c r="O96" s="257"/>
      <c r="P96" s="258"/>
      <c r="Q96" s="159"/>
      <c r="R96" s="160"/>
      <c r="S96" s="161"/>
      <c r="T96" s="159"/>
      <c r="U96" s="160"/>
      <c r="V96" s="161"/>
      <c r="W96" s="159"/>
      <c r="X96" s="160"/>
      <c r="Y96" s="161"/>
      <c r="Z96" s="824" t="s">
        <v>10</v>
      </c>
      <c r="AA96" s="831"/>
      <c r="AB96" s="816">
        <v>4</v>
      </c>
    </row>
    <row r="97" spans="1:28" ht="12.75" customHeight="1">
      <c r="A97" s="813"/>
      <c r="B97" s="830"/>
      <c r="C97" s="827">
        <f>IF(B97="",B97,VLOOKUP(B97,'[5]Список уч-ов'!$A:$K,11,FALSE))</f>
        <v>0</v>
      </c>
      <c r="D97" s="829" t="e">
        <f>IF(C97="",C97,VLOOKUP(C97,'[5]Список уч-ов'!$A:$K,11,FALSE))</f>
        <v>#N/A</v>
      </c>
      <c r="E97" s="170"/>
      <c r="F97" s="163" t="s">
        <v>641</v>
      </c>
      <c r="G97" s="164"/>
      <c r="H97" s="162"/>
      <c r="I97" s="163" t="s">
        <v>146</v>
      </c>
      <c r="J97" s="164"/>
      <c r="K97" s="162"/>
      <c r="L97" s="163" t="s">
        <v>145</v>
      </c>
      <c r="M97" s="164"/>
      <c r="N97" s="259"/>
      <c r="O97" s="260"/>
      <c r="P97" s="261"/>
      <c r="Q97" s="165"/>
      <c r="R97" s="166"/>
      <c r="S97" s="167"/>
      <c r="T97" s="165"/>
      <c r="U97" s="163"/>
      <c r="V97" s="167"/>
      <c r="W97" s="165"/>
      <c r="X97" s="168"/>
      <c r="Y97" s="167"/>
      <c r="Z97" s="825"/>
      <c r="AA97" s="832"/>
      <c r="AB97" s="817"/>
    </row>
    <row r="98" spans="1:28" ht="15.75" customHeight="1">
      <c r="A98" s="148" t="str">
        <f>A88</f>
        <v>Предварительный этап</v>
      </c>
      <c r="B98" s="237"/>
      <c r="C98" s="145"/>
      <c r="D98" s="146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8" t="s">
        <v>115</v>
      </c>
      <c r="AA98" s="149"/>
      <c r="AB98" s="149"/>
    </row>
    <row r="99" spans="1:31" ht="12.75" customHeight="1">
      <c r="A99" s="151" t="s">
        <v>2</v>
      </c>
      <c r="B99" s="238"/>
      <c r="C99" s="152" t="s">
        <v>3</v>
      </c>
      <c r="D99" s="153" t="s">
        <v>14</v>
      </c>
      <c r="E99" s="818">
        <v>1</v>
      </c>
      <c r="F99" s="819"/>
      <c r="G99" s="820"/>
      <c r="H99" s="818">
        <v>2</v>
      </c>
      <c r="I99" s="819"/>
      <c r="J99" s="820"/>
      <c r="K99" s="818">
        <v>3</v>
      </c>
      <c r="L99" s="819"/>
      <c r="M99" s="820"/>
      <c r="N99" s="818">
        <v>4</v>
      </c>
      <c r="O99" s="819"/>
      <c r="P99" s="820"/>
      <c r="Q99" s="818"/>
      <c r="R99" s="819"/>
      <c r="S99" s="820"/>
      <c r="T99" s="818" t="s">
        <v>16</v>
      </c>
      <c r="U99" s="819"/>
      <c r="V99" s="820"/>
      <c r="W99" s="818" t="s">
        <v>17</v>
      </c>
      <c r="X99" s="819"/>
      <c r="Y99" s="820"/>
      <c r="Z99" s="154" t="s">
        <v>4</v>
      </c>
      <c r="AA99" s="154" t="s">
        <v>5</v>
      </c>
      <c r="AB99" s="154" t="s">
        <v>6</v>
      </c>
      <c r="AE99" s="155"/>
    </row>
    <row r="100" spans="1:31" ht="12.75" customHeight="1">
      <c r="A100" s="812">
        <v>1</v>
      </c>
      <c r="B100" s="814">
        <v>34</v>
      </c>
      <c r="C100" s="826" t="str">
        <f>IF(B100="",B100,VLOOKUP(B100,'Список уч-ов (алф)'!A:L,3,FALSE))</f>
        <v>МАТИОС Василий</v>
      </c>
      <c r="D100" s="828" t="str">
        <f>IF(B100="",B100,VLOOKUP(B100,'Список уч-ов (алф)'!A:L,7,FALSE))</f>
        <v>Набережные Челны</v>
      </c>
      <c r="E100" s="247"/>
      <c r="F100" s="257"/>
      <c r="G100" s="258"/>
      <c r="H100" s="156"/>
      <c r="I100" s="157" t="s">
        <v>7</v>
      </c>
      <c r="J100" s="158"/>
      <c r="K100" s="156"/>
      <c r="L100" s="157" t="s">
        <v>15</v>
      </c>
      <c r="M100" s="158"/>
      <c r="N100" s="156"/>
      <c r="O100" s="157" t="s">
        <v>15</v>
      </c>
      <c r="P100" s="158"/>
      <c r="Q100" s="159"/>
      <c r="R100" s="160"/>
      <c r="S100" s="161"/>
      <c r="T100" s="159"/>
      <c r="U100" s="160"/>
      <c r="V100" s="161"/>
      <c r="W100" s="159"/>
      <c r="X100" s="160"/>
      <c r="Y100" s="161"/>
      <c r="Z100" s="824" t="s">
        <v>11</v>
      </c>
      <c r="AA100" s="824"/>
      <c r="AB100" s="816">
        <v>2</v>
      </c>
      <c r="AE100" s="155"/>
    </row>
    <row r="101" spans="1:31" ht="12.75" customHeight="1">
      <c r="A101" s="813"/>
      <c r="B101" s="830"/>
      <c r="C101" s="827">
        <f>IF(B101="",B101,VLOOKUP(B101,'[5]Список уч-ов'!$A:$K,11,FALSE))</f>
        <v>0</v>
      </c>
      <c r="D101" s="829" t="e">
        <f>IF(C101="",C101,VLOOKUP(C101,'[5]Список уч-ов'!$A:$K,11,FALSE))</f>
        <v>#N/A</v>
      </c>
      <c r="E101" s="259"/>
      <c r="F101" s="260"/>
      <c r="G101" s="261"/>
      <c r="H101" s="162"/>
      <c r="I101" s="163" t="s">
        <v>641</v>
      </c>
      <c r="J101" s="164"/>
      <c r="K101" s="162"/>
      <c r="L101" s="163" t="s">
        <v>638</v>
      </c>
      <c r="M101" s="164"/>
      <c r="N101" s="162"/>
      <c r="O101" s="163" t="s">
        <v>639</v>
      </c>
      <c r="P101" s="164"/>
      <c r="Q101" s="165"/>
      <c r="R101" s="166"/>
      <c r="S101" s="167"/>
      <c r="T101" s="165"/>
      <c r="U101" s="168"/>
      <c r="V101" s="167"/>
      <c r="W101" s="165"/>
      <c r="X101" s="168"/>
      <c r="Y101" s="167"/>
      <c r="Z101" s="825"/>
      <c r="AA101" s="825"/>
      <c r="AB101" s="817"/>
      <c r="AE101" s="155"/>
    </row>
    <row r="102" spans="1:31" ht="12.75" customHeight="1">
      <c r="A102" s="812">
        <v>2</v>
      </c>
      <c r="B102" s="814">
        <v>57</v>
      </c>
      <c r="C102" s="826" t="str">
        <f>IF(B102="",B102,VLOOKUP(B102,'Список уч-ов (алф)'!A:L,3,FALSE))</f>
        <v>ЧЕРНЕВ Игорь</v>
      </c>
      <c r="D102" s="828" t="str">
        <f>IF(B102="",B102,VLOOKUP(B102,'Список уч-ов (алф)'!A:L,7,FALSE))</f>
        <v> Воронеж</v>
      </c>
      <c r="E102" s="169"/>
      <c r="F102" s="157" t="s">
        <v>15</v>
      </c>
      <c r="G102" s="158"/>
      <c r="H102" s="247"/>
      <c r="I102" s="257"/>
      <c r="J102" s="258"/>
      <c r="K102" s="156"/>
      <c r="L102" s="157" t="s">
        <v>15</v>
      </c>
      <c r="M102" s="158"/>
      <c r="N102" s="156"/>
      <c r="O102" s="157" t="s">
        <v>15</v>
      </c>
      <c r="P102" s="158"/>
      <c r="Q102" s="159"/>
      <c r="R102" s="160"/>
      <c r="S102" s="161"/>
      <c r="T102" s="159"/>
      <c r="U102" s="160"/>
      <c r="V102" s="161"/>
      <c r="W102" s="159"/>
      <c r="X102" s="160"/>
      <c r="Y102" s="161"/>
      <c r="Z102" s="824" t="s">
        <v>13</v>
      </c>
      <c r="AA102" s="824"/>
      <c r="AB102" s="816">
        <v>1</v>
      </c>
      <c r="AE102" s="155"/>
    </row>
    <row r="103" spans="1:28" ht="12.75" customHeight="1">
      <c r="A103" s="813"/>
      <c r="B103" s="830"/>
      <c r="C103" s="827">
        <f>IF(B103="",B103,VLOOKUP(B103,'[5]Список уч-ов'!$A:$K,11,FALSE))</f>
        <v>0</v>
      </c>
      <c r="D103" s="829" t="e">
        <f>IF(C103="",C103,VLOOKUP(C103,'[5]Список уч-ов'!$A:$K,11,FALSE))</f>
        <v>#N/A</v>
      </c>
      <c r="E103" s="170"/>
      <c r="F103" s="163" t="s">
        <v>638</v>
      </c>
      <c r="G103" s="164"/>
      <c r="H103" s="259"/>
      <c r="I103" s="260"/>
      <c r="J103" s="261"/>
      <c r="K103" s="162"/>
      <c r="L103" s="163" t="s">
        <v>638</v>
      </c>
      <c r="M103" s="164"/>
      <c r="N103" s="162"/>
      <c r="O103" s="163" t="s">
        <v>638</v>
      </c>
      <c r="P103" s="164"/>
      <c r="Q103" s="165"/>
      <c r="R103" s="171"/>
      <c r="S103" s="167"/>
      <c r="T103" s="165"/>
      <c r="U103" s="168"/>
      <c r="V103" s="167"/>
      <c r="W103" s="165"/>
      <c r="X103" s="168"/>
      <c r="Y103" s="167"/>
      <c r="Z103" s="825"/>
      <c r="AA103" s="825"/>
      <c r="AB103" s="817"/>
    </row>
    <row r="104" spans="1:28" ht="12.75" customHeight="1">
      <c r="A104" s="812">
        <v>3</v>
      </c>
      <c r="B104" s="814">
        <v>43</v>
      </c>
      <c r="C104" s="826" t="str">
        <f>IF(B104="",B104,VLOOKUP(B104,'Список уч-ов (алф)'!A:L,3,FALSE))</f>
        <v>САВЕНКОВ Михаил</v>
      </c>
      <c r="D104" s="828" t="str">
        <f>IF(B104="",B104,VLOOKUP(B104,'Список уч-ов (алф)'!A:L,7,FALSE))</f>
        <v>Сызрань</v>
      </c>
      <c r="E104" s="169"/>
      <c r="F104" s="157" t="s">
        <v>7</v>
      </c>
      <c r="G104" s="158"/>
      <c r="H104" s="156"/>
      <c r="I104" s="157" t="s">
        <v>7</v>
      </c>
      <c r="J104" s="158"/>
      <c r="K104" s="247"/>
      <c r="L104" s="257"/>
      <c r="M104" s="258"/>
      <c r="N104" s="156"/>
      <c r="O104" s="157" t="s">
        <v>15</v>
      </c>
      <c r="P104" s="158"/>
      <c r="Q104" s="159"/>
      <c r="R104" s="160"/>
      <c r="S104" s="161"/>
      <c r="T104" s="159"/>
      <c r="U104" s="160"/>
      <c r="V104" s="161"/>
      <c r="W104" s="159"/>
      <c r="X104" s="160"/>
      <c r="Y104" s="161"/>
      <c r="Z104" s="824" t="s">
        <v>12</v>
      </c>
      <c r="AA104" s="831"/>
      <c r="AB104" s="816">
        <v>3</v>
      </c>
    </row>
    <row r="105" spans="1:28" ht="12.75" customHeight="1">
      <c r="A105" s="813"/>
      <c r="B105" s="830"/>
      <c r="C105" s="827">
        <f>IF(B105="",B105,VLOOKUP(B105,'[5]Список уч-ов'!$A:$K,11,FALSE))</f>
        <v>0</v>
      </c>
      <c r="D105" s="829" t="e">
        <f>IF(C105="",C105,VLOOKUP(C105,'[5]Список уч-ов'!$A:$K,11,FALSE))</f>
        <v>#N/A</v>
      </c>
      <c r="E105" s="170"/>
      <c r="F105" s="163" t="s">
        <v>641</v>
      </c>
      <c r="G105" s="164"/>
      <c r="H105" s="162"/>
      <c r="I105" s="163" t="s">
        <v>641</v>
      </c>
      <c r="J105" s="164"/>
      <c r="K105" s="259"/>
      <c r="L105" s="260"/>
      <c r="M105" s="261"/>
      <c r="N105" s="162"/>
      <c r="O105" s="163" t="s">
        <v>638</v>
      </c>
      <c r="P105" s="164"/>
      <c r="Q105" s="165"/>
      <c r="R105" s="166"/>
      <c r="S105" s="167"/>
      <c r="T105" s="165"/>
      <c r="U105" s="168"/>
      <c r="V105" s="167"/>
      <c r="W105" s="165"/>
      <c r="X105" s="168"/>
      <c r="Y105" s="167"/>
      <c r="Z105" s="825"/>
      <c r="AA105" s="832"/>
      <c r="AB105" s="817"/>
    </row>
    <row r="106" spans="1:28" ht="12.75" customHeight="1">
      <c r="A106" s="812">
        <v>4</v>
      </c>
      <c r="B106" s="814">
        <v>18</v>
      </c>
      <c r="C106" s="826" t="str">
        <f>IF(B106="",B106,VLOOKUP(B106,'Список уч-ов (алф)'!A:L,3,FALSE))</f>
        <v>ИЛЬИН Олег</v>
      </c>
      <c r="D106" s="828" t="str">
        <f>IF(B106="",B106,VLOOKUP(B106,'Список уч-ов (алф)'!A:L,7,FALSE))</f>
        <v>Морки</v>
      </c>
      <c r="E106" s="169"/>
      <c r="F106" s="157" t="s">
        <v>7</v>
      </c>
      <c r="G106" s="158"/>
      <c r="H106" s="156"/>
      <c r="I106" s="157" t="s">
        <v>7</v>
      </c>
      <c r="J106" s="158"/>
      <c r="K106" s="156"/>
      <c r="L106" s="157" t="s">
        <v>7</v>
      </c>
      <c r="M106" s="158"/>
      <c r="N106" s="247"/>
      <c r="O106" s="257"/>
      <c r="P106" s="258"/>
      <c r="Q106" s="159"/>
      <c r="R106" s="160"/>
      <c r="S106" s="161"/>
      <c r="T106" s="159"/>
      <c r="U106" s="160"/>
      <c r="V106" s="161"/>
      <c r="W106" s="159"/>
      <c r="X106" s="160"/>
      <c r="Y106" s="161"/>
      <c r="Z106" s="824">
        <f>F106+I106+L106</f>
        <v>3</v>
      </c>
      <c r="AA106" s="831"/>
      <c r="AB106" s="816">
        <v>4</v>
      </c>
    </row>
    <row r="107" spans="1:28" ht="12.75" customHeight="1">
      <c r="A107" s="813"/>
      <c r="B107" s="830"/>
      <c r="C107" s="827">
        <f>IF(B107="",B107,VLOOKUP(B107,'[5]Список уч-ов'!$A:$K,11,FALSE))</f>
        <v>0</v>
      </c>
      <c r="D107" s="829" t="e">
        <f>IF(C107="",C107,VLOOKUP(C107,'[5]Список уч-ов'!$A:$K,11,FALSE))</f>
        <v>#N/A</v>
      </c>
      <c r="E107" s="170"/>
      <c r="F107" s="163" t="s">
        <v>145</v>
      </c>
      <c r="G107" s="164"/>
      <c r="H107" s="162"/>
      <c r="I107" s="163" t="s">
        <v>641</v>
      </c>
      <c r="J107" s="164"/>
      <c r="K107" s="162"/>
      <c r="L107" s="163" t="s">
        <v>641</v>
      </c>
      <c r="M107" s="164"/>
      <c r="N107" s="259"/>
      <c r="O107" s="260"/>
      <c r="P107" s="261"/>
      <c r="Q107" s="165"/>
      <c r="R107" s="166"/>
      <c r="S107" s="167"/>
      <c r="T107" s="165"/>
      <c r="U107" s="163"/>
      <c r="V107" s="167"/>
      <c r="W107" s="165"/>
      <c r="X107" s="168"/>
      <c r="Y107" s="167"/>
      <c r="Z107" s="825"/>
      <c r="AA107" s="832"/>
      <c r="AB107" s="817"/>
    </row>
    <row r="108" spans="1:28" ht="15.75" customHeight="1">
      <c r="A108" s="148" t="str">
        <f>A88</f>
        <v>Предварительный этап</v>
      </c>
      <c r="B108" s="237"/>
      <c r="C108" s="145"/>
      <c r="D108" s="146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8" t="s">
        <v>114</v>
      </c>
      <c r="AA108" s="149"/>
      <c r="AB108" s="149"/>
    </row>
    <row r="109" spans="1:31" ht="12.75" customHeight="1">
      <c r="A109" s="151" t="s">
        <v>2</v>
      </c>
      <c r="B109" s="238"/>
      <c r="C109" s="152" t="s">
        <v>3</v>
      </c>
      <c r="D109" s="153" t="s">
        <v>14</v>
      </c>
      <c r="E109" s="818">
        <v>1</v>
      </c>
      <c r="F109" s="819"/>
      <c r="G109" s="820"/>
      <c r="H109" s="818">
        <v>2</v>
      </c>
      <c r="I109" s="819"/>
      <c r="J109" s="820"/>
      <c r="K109" s="818">
        <v>3</v>
      </c>
      <c r="L109" s="819"/>
      <c r="M109" s="820"/>
      <c r="N109" s="818">
        <v>4</v>
      </c>
      <c r="O109" s="819"/>
      <c r="P109" s="820"/>
      <c r="Q109" s="818"/>
      <c r="R109" s="819"/>
      <c r="S109" s="820"/>
      <c r="T109" s="818" t="s">
        <v>16</v>
      </c>
      <c r="U109" s="819"/>
      <c r="V109" s="820"/>
      <c r="W109" s="818" t="s">
        <v>17</v>
      </c>
      <c r="X109" s="819"/>
      <c r="Y109" s="820"/>
      <c r="Z109" s="154" t="s">
        <v>4</v>
      </c>
      <c r="AA109" s="154" t="s">
        <v>5</v>
      </c>
      <c r="AB109" s="154" t="s">
        <v>6</v>
      </c>
      <c r="AE109" s="155"/>
    </row>
    <row r="110" spans="1:31" ht="12.75" customHeight="1">
      <c r="A110" s="812">
        <v>1</v>
      </c>
      <c r="B110" s="814">
        <v>54</v>
      </c>
      <c r="C110" s="826" t="str">
        <f>IF(B110="",B110,VLOOKUP(B110,'Список уч-ов (алф)'!A:L,3,FALSE))</f>
        <v>ТЮЛЕНЕВ Евгений</v>
      </c>
      <c r="D110" s="828" t="str">
        <f>IF(B110="",B110,VLOOKUP(B110,'Список уч-ов (алф)'!A:L,7,FALSE))</f>
        <v>Тольятти</v>
      </c>
      <c r="E110" s="247"/>
      <c r="F110" s="257"/>
      <c r="G110" s="258"/>
      <c r="H110" s="156"/>
      <c r="I110" s="157" t="s">
        <v>15</v>
      </c>
      <c r="J110" s="158"/>
      <c r="K110" s="156"/>
      <c r="L110" s="157" t="s">
        <v>15</v>
      </c>
      <c r="M110" s="158"/>
      <c r="N110" s="156"/>
      <c r="O110" s="157" t="s">
        <v>7</v>
      </c>
      <c r="P110" s="158"/>
      <c r="Q110" s="159"/>
      <c r="R110" s="160"/>
      <c r="S110" s="161"/>
      <c r="T110" s="159"/>
      <c r="U110" s="160"/>
      <c r="V110" s="161"/>
      <c r="W110" s="159"/>
      <c r="X110" s="160"/>
      <c r="Y110" s="161"/>
      <c r="Z110" s="824" t="s">
        <v>11</v>
      </c>
      <c r="AA110" s="824"/>
      <c r="AB110" s="816">
        <v>1</v>
      </c>
      <c r="AE110" s="155"/>
    </row>
    <row r="111" spans="1:31" ht="12.75" customHeight="1">
      <c r="A111" s="813"/>
      <c r="B111" s="830"/>
      <c r="C111" s="827">
        <f>IF(B111="",B111,VLOOKUP(B111,'[5]Список уч-ов'!$A:$K,11,FALSE))</f>
        <v>0</v>
      </c>
      <c r="D111" s="829" t="e">
        <f>IF(C111="",C111,VLOOKUP(C111,'[5]Список уч-ов'!$A:$K,11,FALSE))</f>
        <v>#N/A</v>
      </c>
      <c r="E111" s="259"/>
      <c r="F111" s="260"/>
      <c r="G111" s="261"/>
      <c r="H111" s="162"/>
      <c r="I111" s="163" t="s">
        <v>639</v>
      </c>
      <c r="J111" s="164"/>
      <c r="K111" s="162"/>
      <c r="L111" s="163" t="s">
        <v>640</v>
      </c>
      <c r="M111" s="164"/>
      <c r="N111" s="162"/>
      <c r="O111" s="163" t="s">
        <v>145</v>
      </c>
      <c r="P111" s="164"/>
      <c r="Q111" s="165"/>
      <c r="R111" s="166"/>
      <c r="S111" s="167"/>
      <c r="T111" s="165"/>
      <c r="U111" s="168"/>
      <c r="V111" s="167"/>
      <c r="W111" s="165"/>
      <c r="X111" s="168"/>
      <c r="Y111" s="167"/>
      <c r="Z111" s="825"/>
      <c r="AA111" s="825"/>
      <c r="AB111" s="817"/>
      <c r="AE111" s="155"/>
    </row>
    <row r="112" spans="1:31" ht="12.75" customHeight="1">
      <c r="A112" s="812">
        <v>2</v>
      </c>
      <c r="B112" s="814">
        <v>14</v>
      </c>
      <c r="C112" s="826" t="str">
        <f>IF(B112="",B112,VLOOKUP(B112,'Список уч-ов (алф)'!A:L,3,FALSE))</f>
        <v>ГРИГОРЬЕВ Владислав</v>
      </c>
      <c r="D112" s="828" t="str">
        <f>IF(B112="",B112,VLOOKUP(B112,'Список уч-ов (алф)'!A:L,7,FALSE))</f>
        <v>Чебоксары</v>
      </c>
      <c r="E112" s="169"/>
      <c r="F112" s="157" t="s">
        <v>7</v>
      </c>
      <c r="G112" s="158"/>
      <c r="H112" s="247"/>
      <c r="I112" s="163"/>
      <c r="J112" s="258"/>
      <c r="K112" s="156"/>
      <c r="L112" s="157" t="s">
        <v>7</v>
      </c>
      <c r="M112" s="158"/>
      <c r="N112" s="156"/>
      <c r="O112" s="157" t="s">
        <v>15</v>
      </c>
      <c r="P112" s="158"/>
      <c r="Q112" s="159"/>
      <c r="R112" s="160"/>
      <c r="S112" s="161"/>
      <c r="T112" s="159"/>
      <c r="U112" s="160"/>
      <c r="V112" s="161"/>
      <c r="W112" s="159"/>
      <c r="X112" s="160"/>
      <c r="Y112" s="161"/>
      <c r="Z112" s="824" t="s">
        <v>12</v>
      </c>
      <c r="AA112" s="824"/>
      <c r="AB112" s="816">
        <v>3</v>
      </c>
      <c r="AE112" s="155"/>
    </row>
    <row r="113" spans="1:28" ht="12.75" customHeight="1">
      <c r="A113" s="813"/>
      <c r="B113" s="830"/>
      <c r="C113" s="827">
        <f>IF(B113="",B113,VLOOKUP(B113,'[5]Список уч-ов'!$A:$K,11,FALSE))</f>
        <v>0</v>
      </c>
      <c r="D113" s="829" t="e">
        <f>IF(C113="",C113,VLOOKUP(C113,'[5]Список уч-ов'!$A:$K,11,FALSE))</f>
        <v>#N/A</v>
      </c>
      <c r="E113" s="170"/>
      <c r="F113" s="163" t="s">
        <v>145</v>
      </c>
      <c r="G113" s="164"/>
      <c r="H113" s="259"/>
      <c r="I113" s="260"/>
      <c r="J113" s="261"/>
      <c r="K113" s="162"/>
      <c r="L113" s="163" t="s">
        <v>641</v>
      </c>
      <c r="M113" s="164"/>
      <c r="N113" s="162"/>
      <c r="O113" s="163" t="s">
        <v>640</v>
      </c>
      <c r="P113" s="164"/>
      <c r="Q113" s="165"/>
      <c r="R113" s="171"/>
      <c r="S113" s="167"/>
      <c r="T113" s="165"/>
      <c r="U113" s="168"/>
      <c r="V113" s="167"/>
      <c r="W113" s="165"/>
      <c r="X113" s="168"/>
      <c r="Y113" s="167"/>
      <c r="Z113" s="825"/>
      <c r="AA113" s="825"/>
      <c r="AB113" s="817"/>
    </row>
    <row r="114" spans="1:28" ht="12.75" customHeight="1">
      <c r="A114" s="812">
        <v>3</v>
      </c>
      <c r="B114" s="814">
        <v>25</v>
      </c>
      <c r="C114" s="826" t="str">
        <f>IF(B114="",B114,VLOOKUP(B114,'Список уч-ов (алф)'!A:L,3,FALSE))</f>
        <v>КОНОПЛЁВ Алексей</v>
      </c>
      <c r="D114" s="828" t="str">
        <f>IF(B114="",B114,VLOOKUP(B114,'Список уч-ов (алф)'!A:L,7,FALSE))</f>
        <v>Пермь </v>
      </c>
      <c r="E114" s="169"/>
      <c r="F114" s="157" t="s">
        <v>7</v>
      </c>
      <c r="G114" s="158"/>
      <c r="H114" s="156"/>
      <c r="I114" s="157" t="s">
        <v>15</v>
      </c>
      <c r="J114" s="158"/>
      <c r="K114" s="247"/>
      <c r="L114" s="257"/>
      <c r="M114" s="258"/>
      <c r="N114" s="156"/>
      <c r="O114" s="157" t="s">
        <v>15</v>
      </c>
      <c r="P114" s="158"/>
      <c r="Q114" s="159"/>
      <c r="R114" s="160"/>
      <c r="S114" s="161"/>
      <c r="T114" s="159"/>
      <c r="U114" s="160"/>
      <c r="V114" s="161"/>
      <c r="W114" s="159"/>
      <c r="X114" s="160"/>
      <c r="Y114" s="161"/>
      <c r="Z114" s="824" t="s">
        <v>11</v>
      </c>
      <c r="AA114" s="831"/>
      <c r="AB114" s="816">
        <v>2</v>
      </c>
    </row>
    <row r="115" spans="1:28" ht="12.75" customHeight="1">
      <c r="A115" s="813"/>
      <c r="B115" s="830"/>
      <c r="C115" s="827">
        <f>IF(B115="",B115,VLOOKUP(B115,'[5]Список уч-ов'!$A:$K,11,FALSE))</f>
        <v>0</v>
      </c>
      <c r="D115" s="829" t="e">
        <f>IF(C115="",C115,VLOOKUP(C115,'[5]Список уч-ов'!$A:$K,11,FALSE))</f>
        <v>#N/A</v>
      </c>
      <c r="E115" s="170"/>
      <c r="F115" s="163" t="s">
        <v>146</v>
      </c>
      <c r="G115" s="164"/>
      <c r="H115" s="162"/>
      <c r="I115" s="163" t="s">
        <v>638</v>
      </c>
      <c r="J115" s="164"/>
      <c r="K115" s="259"/>
      <c r="L115" s="260"/>
      <c r="M115" s="261"/>
      <c r="N115" s="162"/>
      <c r="O115" s="163" t="s">
        <v>639</v>
      </c>
      <c r="P115" s="164"/>
      <c r="Q115" s="165"/>
      <c r="R115" s="166"/>
      <c r="S115" s="167"/>
      <c r="T115" s="165"/>
      <c r="U115" s="168"/>
      <c r="V115" s="167"/>
      <c r="W115" s="165"/>
      <c r="X115" s="168"/>
      <c r="Y115" s="167"/>
      <c r="Z115" s="825"/>
      <c r="AA115" s="832"/>
      <c r="AB115" s="817"/>
    </row>
    <row r="116" spans="1:28" ht="12.75" customHeight="1">
      <c r="A116" s="812">
        <v>4</v>
      </c>
      <c r="B116" s="814">
        <v>8</v>
      </c>
      <c r="C116" s="826" t="str">
        <f>IF(B116="",B116,VLOOKUP(B116,'Список уч-ов (алф)'!A:L,3,FALSE))</f>
        <v>ВАГИЗОВ Ильдар</v>
      </c>
      <c r="D116" s="828" t="str">
        <f>IF(B116="",B116,VLOOKUP(B116,'Список уч-ов (алф)'!A:L,7,FALSE))</f>
        <v>Екатеринбург</v>
      </c>
      <c r="E116" s="169"/>
      <c r="F116" s="157" t="s">
        <v>15</v>
      </c>
      <c r="G116" s="158"/>
      <c r="H116" s="156"/>
      <c r="I116" s="157" t="s">
        <v>7</v>
      </c>
      <c r="J116" s="158"/>
      <c r="K116" s="156"/>
      <c r="L116" s="157" t="s">
        <v>7</v>
      </c>
      <c r="M116" s="158"/>
      <c r="N116" s="247"/>
      <c r="O116" s="257"/>
      <c r="P116" s="258"/>
      <c r="Q116" s="159"/>
      <c r="R116" s="160"/>
      <c r="S116" s="161"/>
      <c r="T116" s="159"/>
      <c r="U116" s="160"/>
      <c r="V116" s="161"/>
      <c r="W116" s="159"/>
      <c r="X116" s="160"/>
      <c r="Y116" s="161"/>
      <c r="Z116" s="824" t="s">
        <v>12</v>
      </c>
      <c r="AA116" s="831"/>
      <c r="AB116" s="816">
        <v>4</v>
      </c>
    </row>
    <row r="117" spans="1:28" ht="12.75" customHeight="1">
      <c r="A117" s="813"/>
      <c r="B117" s="830"/>
      <c r="C117" s="827">
        <f>IF(B117="",B117,VLOOKUP(B117,'[5]Список уч-ов'!$A:$K,11,FALSE))</f>
        <v>0</v>
      </c>
      <c r="D117" s="829" t="e">
        <f>IF(C117="",C117,VLOOKUP(C117,'[5]Список уч-ов'!$A:$K,11,FALSE))</f>
        <v>#N/A</v>
      </c>
      <c r="E117" s="170"/>
      <c r="F117" s="163" t="s">
        <v>639</v>
      </c>
      <c r="G117" s="164"/>
      <c r="H117" s="162"/>
      <c r="I117" s="163" t="s">
        <v>146</v>
      </c>
      <c r="J117" s="164"/>
      <c r="K117" s="162"/>
      <c r="L117" s="163" t="s">
        <v>145</v>
      </c>
      <c r="M117" s="164"/>
      <c r="N117" s="259"/>
      <c r="O117" s="260"/>
      <c r="P117" s="261"/>
      <c r="Q117" s="165"/>
      <c r="R117" s="166"/>
      <c r="S117" s="167"/>
      <c r="T117" s="165"/>
      <c r="U117" s="163"/>
      <c r="V117" s="167"/>
      <c r="W117" s="165"/>
      <c r="X117" s="168"/>
      <c r="Y117" s="167"/>
      <c r="Z117" s="825"/>
      <c r="AA117" s="832"/>
      <c r="AB117" s="817"/>
    </row>
    <row r="118" spans="1:28" ht="15.75" customHeight="1">
      <c r="A118" s="148" t="str">
        <f>A88</f>
        <v>Предварительный этап</v>
      </c>
      <c r="B118" s="237"/>
      <c r="C118" s="145"/>
      <c r="D118" s="146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8" t="s">
        <v>113</v>
      </c>
      <c r="AA118" s="149"/>
      <c r="AB118" s="149"/>
    </row>
    <row r="119" spans="1:31" ht="12.75" customHeight="1">
      <c r="A119" s="151" t="s">
        <v>2</v>
      </c>
      <c r="B119" s="238"/>
      <c r="C119" s="152" t="s">
        <v>3</v>
      </c>
      <c r="D119" s="153" t="s">
        <v>14</v>
      </c>
      <c r="E119" s="818">
        <v>1</v>
      </c>
      <c r="F119" s="819"/>
      <c r="G119" s="820"/>
      <c r="H119" s="818">
        <v>2</v>
      </c>
      <c r="I119" s="819"/>
      <c r="J119" s="820"/>
      <c r="K119" s="818">
        <v>3</v>
      </c>
      <c r="L119" s="819"/>
      <c r="M119" s="820"/>
      <c r="N119" s="818">
        <v>4</v>
      </c>
      <c r="O119" s="819"/>
      <c r="P119" s="820"/>
      <c r="Q119" s="818"/>
      <c r="R119" s="819"/>
      <c r="S119" s="820"/>
      <c r="T119" s="818" t="s">
        <v>16</v>
      </c>
      <c r="U119" s="819"/>
      <c r="V119" s="820"/>
      <c r="W119" s="818" t="s">
        <v>17</v>
      </c>
      <c r="X119" s="819"/>
      <c r="Y119" s="820"/>
      <c r="Z119" s="154" t="s">
        <v>4</v>
      </c>
      <c r="AA119" s="154" t="s">
        <v>5</v>
      </c>
      <c r="AB119" s="154" t="s">
        <v>6</v>
      </c>
      <c r="AE119" s="155"/>
    </row>
    <row r="120" spans="1:31" ht="12.75" customHeight="1">
      <c r="A120" s="812">
        <v>1</v>
      </c>
      <c r="B120" s="814">
        <v>37</v>
      </c>
      <c r="C120" s="826" t="str">
        <f>IF(B120="",B120,VLOOKUP(B120,'Список уч-ов (алф)'!A:L,3,FALSE))</f>
        <v>НИКОЛЬСКИЙ Анатолий</v>
      </c>
      <c r="D120" s="828" t="str">
        <f>IF(B120="",B120,VLOOKUP(B120,'Список уч-ов (алф)'!A:L,7,FALSE))</f>
        <v>Ветлуга</v>
      </c>
      <c r="E120" s="247"/>
      <c r="F120" s="257"/>
      <c r="G120" s="258"/>
      <c r="H120" s="156"/>
      <c r="I120" s="157" t="s">
        <v>7</v>
      </c>
      <c r="J120" s="158"/>
      <c r="K120" s="156"/>
      <c r="L120" s="157" t="s">
        <v>7</v>
      </c>
      <c r="M120" s="158"/>
      <c r="N120" s="156"/>
      <c r="O120" s="157" t="s">
        <v>7</v>
      </c>
      <c r="P120" s="158"/>
      <c r="Q120" s="159"/>
      <c r="R120" s="160"/>
      <c r="S120" s="161"/>
      <c r="T120" s="159"/>
      <c r="U120" s="160"/>
      <c r="V120" s="161"/>
      <c r="W120" s="159"/>
      <c r="X120" s="160"/>
      <c r="Y120" s="161"/>
      <c r="Z120" s="824" t="s">
        <v>10</v>
      </c>
      <c r="AA120" s="824"/>
      <c r="AB120" s="816">
        <v>4</v>
      </c>
      <c r="AE120" s="155"/>
    </row>
    <row r="121" spans="1:31" ht="12.75" customHeight="1">
      <c r="A121" s="813"/>
      <c r="B121" s="830"/>
      <c r="C121" s="827">
        <f>IF(B121="",B121,VLOOKUP(B121,'[5]Список уч-ов'!$A:$K,11,FALSE))</f>
        <v>0</v>
      </c>
      <c r="D121" s="829" t="e">
        <f>IF(C121="",C121,VLOOKUP(C121,'[5]Список уч-ов'!$A:$K,11,FALSE))</f>
        <v>#N/A</v>
      </c>
      <c r="E121" s="259"/>
      <c r="F121" s="260"/>
      <c r="G121" s="261"/>
      <c r="H121" s="162"/>
      <c r="I121" s="163" t="s">
        <v>641</v>
      </c>
      <c r="J121" s="164"/>
      <c r="K121" s="162"/>
      <c r="L121" s="163" t="s">
        <v>641</v>
      </c>
      <c r="M121" s="164"/>
      <c r="N121" s="162"/>
      <c r="O121" s="163" t="s">
        <v>641</v>
      </c>
      <c r="P121" s="164"/>
      <c r="Q121" s="165"/>
      <c r="R121" s="166"/>
      <c r="S121" s="167"/>
      <c r="T121" s="165"/>
      <c r="U121" s="168"/>
      <c r="V121" s="167"/>
      <c r="W121" s="165"/>
      <c r="X121" s="168"/>
      <c r="Y121" s="167"/>
      <c r="Z121" s="825"/>
      <c r="AA121" s="825"/>
      <c r="AB121" s="817"/>
      <c r="AE121" s="155"/>
    </row>
    <row r="122" spans="1:31" ht="12.75" customHeight="1">
      <c r="A122" s="812">
        <v>2</v>
      </c>
      <c r="B122" s="814">
        <v>17</v>
      </c>
      <c r="C122" s="826" t="str">
        <f>IF(B122="",B122,VLOOKUP(B122,'Список уч-ов (алф)'!A:L,3,FALSE))</f>
        <v>ИЛЬИН Максим</v>
      </c>
      <c r="D122" s="828" t="str">
        <f>IF(B122="",B122,VLOOKUP(B122,'Список уч-ов (алф)'!A:L,7,FALSE))</f>
        <v>Дзержинск</v>
      </c>
      <c r="E122" s="169"/>
      <c r="F122" s="157" t="s">
        <v>15</v>
      </c>
      <c r="G122" s="158"/>
      <c r="H122" s="247"/>
      <c r="I122" s="257"/>
      <c r="J122" s="258"/>
      <c r="K122" s="156"/>
      <c r="L122" s="157" t="s">
        <v>15</v>
      </c>
      <c r="M122" s="158"/>
      <c r="N122" s="156"/>
      <c r="O122" s="157" t="s">
        <v>15</v>
      </c>
      <c r="P122" s="158"/>
      <c r="Q122" s="159"/>
      <c r="R122" s="160"/>
      <c r="S122" s="161"/>
      <c r="T122" s="159"/>
      <c r="U122" s="160"/>
      <c r="V122" s="161"/>
      <c r="W122" s="159"/>
      <c r="X122" s="160"/>
      <c r="Y122" s="161"/>
      <c r="Z122" s="824" t="s">
        <v>13</v>
      </c>
      <c r="AA122" s="824"/>
      <c r="AB122" s="816">
        <v>1</v>
      </c>
      <c r="AE122" s="155"/>
    </row>
    <row r="123" spans="1:28" ht="12.75" customHeight="1">
      <c r="A123" s="813"/>
      <c r="B123" s="830"/>
      <c r="C123" s="827">
        <f>IF(B123="",B123,VLOOKUP(B123,'[5]Список уч-ов'!$A:$K,11,FALSE))</f>
        <v>0</v>
      </c>
      <c r="D123" s="829" t="e">
        <f>IF(C123="",C123,VLOOKUP(C123,'[5]Список уч-ов'!$A:$K,11,FALSE))</f>
        <v>#N/A</v>
      </c>
      <c r="E123" s="170"/>
      <c r="F123" s="163" t="s">
        <v>638</v>
      </c>
      <c r="G123" s="164"/>
      <c r="H123" s="259"/>
      <c r="I123" s="260"/>
      <c r="J123" s="261"/>
      <c r="K123" s="162"/>
      <c r="L123" s="163" t="s">
        <v>638</v>
      </c>
      <c r="M123" s="164"/>
      <c r="N123" s="162"/>
      <c r="O123" s="163" t="s">
        <v>638</v>
      </c>
      <c r="P123" s="164"/>
      <c r="Q123" s="165"/>
      <c r="R123" s="171"/>
      <c r="S123" s="167"/>
      <c r="T123" s="165"/>
      <c r="U123" s="168"/>
      <c r="V123" s="167"/>
      <c r="W123" s="165"/>
      <c r="X123" s="168"/>
      <c r="Y123" s="167"/>
      <c r="Z123" s="825"/>
      <c r="AA123" s="825"/>
      <c r="AB123" s="817"/>
    </row>
    <row r="124" spans="1:28" ht="12.75" customHeight="1">
      <c r="A124" s="812">
        <v>3</v>
      </c>
      <c r="B124" s="814">
        <v>16</v>
      </c>
      <c r="C124" s="826" t="str">
        <f>IF(B124="",B124,VLOOKUP(B124,'Список уч-ов (алф)'!A:L,3,FALSE))</f>
        <v>ГУБАЙДУЛЛИН Айдар</v>
      </c>
      <c r="D124" s="828" t="str">
        <f>IF(B124="",B124,VLOOKUP(B124,'Список уч-ов (алф)'!A:L,7,FALSE))</f>
        <v>Ижевск</v>
      </c>
      <c r="E124" s="169"/>
      <c r="F124" s="157" t="s">
        <v>15</v>
      </c>
      <c r="G124" s="158"/>
      <c r="H124" s="156"/>
      <c r="I124" s="157" t="s">
        <v>7</v>
      </c>
      <c r="J124" s="158"/>
      <c r="K124" s="247"/>
      <c r="L124" s="257"/>
      <c r="M124" s="258"/>
      <c r="N124" s="156"/>
      <c r="O124" s="157" t="s">
        <v>7</v>
      </c>
      <c r="P124" s="158"/>
      <c r="Q124" s="159"/>
      <c r="R124" s="160"/>
      <c r="S124" s="161"/>
      <c r="T124" s="159"/>
      <c r="U124" s="160"/>
      <c r="V124" s="161"/>
      <c r="W124" s="159"/>
      <c r="X124" s="160"/>
      <c r="Y124" s="161"/>
      <c r="Z124" s="824" t="s">
        <v>12</v>
      </c>
      <c r="AA124" s="831"/>
      <c r="AB124" s="816">
        <v>3</v>
      </c>
    </row>
    <row r="125" spans="1:28" ht="12.75" customHeight="1">
      <c r="A125" s="813"/>
      <c r="B125" s="830"/>
      <c r="C125" s="827">
        <f>IF(B125="",B125,VLOOKUP(B125,'[5]Список уч-ов'!$A:$K,11,FALSE))</f>
        <v>0</v>
      </c>
      <c r="D125" s="829" t="e">
        <f>IF(C125="",C125,VLOOKUP(C125,'[5]Список уч-ов'!$A:$K,11,FALSE))</f>
        <v>#N/A</v>
      </c>
      <c r="E125" s="170"/>
      <c r="F125" s="163" t="s">
        <v>638</v>
      </c>
      <c r="G125" s="164"/>
      <c r="H125" s="162"/>
      <c r="I125" s="163" t="s">
        <v>641</v>
      </c>
      <c r="J125" s="164"/>
      <c r="K125" s="259"/>
      <c r="L125" s="260"/>
      <c r="M125" s="261"/>
      <c r="N125" s="162"/>
      <c r="O125" s="163" t="s">
        <v>145</v>
      </c>
      <c r="P125" s="164"/>
      <c r="Q125" s="165"/>
      <c r="R125" s="166"/>
      <c r="S125" s="167"/>
      <c r="T125" s="165"/>
      <c r="U125" s="168"/>
      <c r="V125" s="167"/>
      <c r="W125" s="165"/>
      <c r="X125" s="168"/>
      <c r="Y125" s="167"/>
      <c r="Z125" s="825"/>
      <c r="AA125" s="832"/>
      <c r="AB125" s="817"/>
    </row>
    <row r="126" spans="1:28" ht="12.75" customHeight="1">
      <c r="A126" s="812">
        <v>4</v>
      </c>
      <c r="B126" s="814">
        <v>9</v>
      </c>
      <c r="C126" s="826" t="str">
        <f>IF(B126="",B126,VLOOKUP(B126,'Список уч-ов (алф)'!A:L,3,FALSE))</f>
        <v>ВАСИЛЬЕВ Олег</v>
      </c>
      <c r="D126" s="828" t="str">
        <f>IF(B126="",B126,VLOOKUP(B126,'Список уч-ов (алф)'!A:L,7,FALSE))</f>
        <v>Чебоксары</v>
      </c>
      <c r="E126" s="169"/>
      <c r="F126" s="157" t="s">
        <v>15</v>
      </c>
      <c r="G126" s="158"/>
      <c r="H126" s="156"/>
      <c r="I126" s="157" t="s">
        <v>7</v>
      </c>
      <c r="J126" s="158"/>
      <c r="K126" s="156"/>
      <c r="L126" s="157" t="s">
        <v>15</v>
      </c>
      <c r="M126" s="158"/>
      <c r="N126" s="247"/>
      <c r="O126" s="257"/>
      <c r="P126" s="258"/>
      <c r="Q126" s="159"/>
      <c r="R126" s="160"/>
      <c r="S126" s="161"/>
      <c r="T126" s="159"/>
      <c r="U126" s="160"/>
      <c r="V126" s="161"/>
      <c r="W126" s="159"/>
      <c r="X126" s="160"/>
      <c r="Y126" s="161"/>
      <c r="Z126" s="824" t="s">
        <v>11</v>
      </c>
      <c r="AA126" s="831"/>
      <c r="AB126" s="816">
        <v>2</v>
      </c>
    </row>
    <row r="127" spans="1:28" ht="12.75" customHeight="1">
      <c r="A127" s="813"/>
      <c r="B127" s="830"/>
      <c r="C127" s="827">
        <f>IF(B127="",B127,VLOOKUP(B127,'[5]Список уч-ов'!$A:$K,11,FALSE))</f>
        <v>0</v>
      </c>
      <c r="D127" s="829" t="e">
        <f>IF(C127="",C127,VLOOKUP(C127,'[5]Список уч-ов'!$A:$K,11,FALSE))</f>
        <v>#N/A</v>
      </c>
      <c r="E127" s="170"/>
      <c r="F127" s="163" t="s">
        <v>638</v>
      </c>
      <c r="G127" s="164"/>
      <c r="H127" s="162"/>
      <c r="I127" s="163" t="s">
        <v>641</v>
      </c>
      <c r="J127" s="164"/>
      <c r="K127" s="162"/>
      <c r="L127" s="163" t="s">
        <v>639</v>
      </c>
      <c r="M127" s="164"/>
      <c r="N127" s="259"/>
      <c r="O127" s="260"/>
      <c r="P127" s="261"/>
      <c r="Q127" s="165"/>
      <c r="R127" s="166"/>
      <c r="S127" s="167"/>
      <c r="T127" s="165"/>
      <c r="U127" s="163"/>
      <c r="V127" s="167"/>
      <c r="W127" s="165"/>
      <c r="X127" s="168"/>
      <c r="Y127" s="167"/>
      <c r="Z127" s="825"/>
      <c r="AA127" s="832"/>
      <c r="AB127" s="817"/>
    </row>
    <row r="128" spans="1:28" ht="15.75" customHeight="1">
      <c r="A128" s="148" t="str">
        <f>A88</f>
        <v>Предварительный этап</v>
      </c>
      <c r="B128" s="237"/>
      <c r="C128" s="145"/>
      <c r="D128" s="146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8" t="s">
        <v>112</v>
      </c>
      <c r="AA128" s="149"/>
      <c r="AB128" s="149"/>
    </row>
    <row r="129" spans="1:31" ht="12.75" customHeight="1">
      <c r="A129" s="151" t="s">
        <v>2</v>
      </c>
      <c r="B129" s="238"/>
      <c r="C129" s="152" t="s">
        <v>3</v>
      </c>
      <c r="D129" s="153" t="s">
        <v>14</v>
      </c>
      <c r="E129" s="818">
        <v>1</v>
      </c>
      <c r="F129" s="819"/>
      <c r="G129" s="820"/>
      <c r="H129" s="818">
        <v>2</v>
      </c>
      <c r="I129" s="819"/>
      <c r="J129" s="820"/>
      <c r="K129" s="818">
        <v>3</v>
      </c>
      <c r="L129" s="819"/>
      <c r="M129" s="820"/>
      <c r="N129" s="818">
        <v>4</v>
      </c>
      <c r="O129" s="819"/>
      <c r="P129" s="820"/>
      <c r="Q129" s="818"/>
      <c r="R129" s="819"/>
      <c r="S129" s="820"/>
      <c r="T129" s="818" t="s">
        <v>16</v>
      </c>
      <c r="U129" s="819"/>
      <c r="V129" s="820"/>
      <c r="W129" s="818" t="s">
        <v>17</v>
      </c>
      <c r="X129" s="819"/>
      <c r="Y129" s="820"/>
      <c r="Z129" s="154" t="s">
        <v>4</v>
      </c>
      <c r="AA129" s="154" t="s">
        <v>5</v>
      </c>
      <c r="AB129" s="154" t="s">
        <v>6</v>
      </c>
      <c r="AE129" s="155"/>
    </row>
    <row r="130" spans="1:31" ht="12.75" customHeight="1">
      <c r="A130" s="812">
        <v>1</v>
      </c>
      <c r="B130" s="814">
        <v>31</v>
      </c>
      <c r="C130" s="826" t="str">
        <f>IF(B130="",B130,VLOOKUP(B130,'Список уч-ов (алф)'!A:L,3,FALSE))</f>
        <v>ЛОСКУТОВ Дмитрий</v>
      </c>
      <c r="D130" s="828" t="str">
        <f>IF(B130="",B130,VLOOKUP(B130,'Список уч-ов (алф)'!A:L,7,FALSE))</f>
        <v>Дзержинск</v>
      </c>
      <c r="E130" s="247"/>
      <c r="F130" s="257"/>
      <c r="G130" s="258"/>
      <c r="H130" s="156"/>
      <c r="I130" s="157" t="s">
        <v>15</v>
      </c>
      <c r="J130" s="158"/>
      <c r="K130" s="156"/>
      <c r="L130" s="157" t="s">
        <v>15</v>
      </c>
      <c r="M130" s="158"/>
      <c r="N130" s="156"/>
      <c r="O130" s="157" t="s">
        <v>15</v>
      </c>
      <c r="P130" s="158"/>
      <c r="Q130" s="159"/>
      <c r="R130" s="160"/>
      <c r="S130" s="161"/>
      <c r="T130" s="159"/>
      <c r="U130" s="160"/>
      <c r="V130" s="161"/>
      <c r="W130" s="159"/>
      <c r="X130" s="160"/>
      <c r="Y130" s="161"/>
      <c r="Z130" s="824" t="s">
        <v>13</v>
      </c>
      <c r="AA130" s="824"/>
      <c r="AB130" s="816">
        <v>1</v>
      </c>
      <c r="AE130" s="155"/>
    </row>
    <row r="131" spans="1:31" ht="12.75" customHeight="1">
      <c r="A131" s="813"/>
      <c r="B131" s="830"/>
      <c r="C131" s="827">
        <f>IF(B131="",B131,VLOOKUP(B131,'[5]Список уч-ов'!$A:$K,11,FALSE))</f>
        <v>0</v>
      </c>
      <c r="D131" s="829" t="e">
        <f>IF(C131="",C131,VLOOKUP(C131,'[5]Список уч-ов'!$A:$K,11,FALSE))</f>
        <v>#N/A</v>
      </c>
      <c r="E131" s="259"/>
      <c r="F131" s="260"/>
      <c r="G131" s="261"/>
      <c r="H131" s="162"/>
      <c r="I131" s="163" t="s">
        <v>794</v>
      </c>
      <c r="J131" s="164"/>
      <c r="K131" s="162"/>
      <c r="L131" s="163" t="s">
        <v>638</v>
      </c>
      <c r="M131" s="164"/>
      <c r="N131" s="162"/>
      <c r="O131" s="163" t="s">
        <v>638</v>
      </c>
      <c r="P131" s="164"/>
      <c r="Q131" s="165"/>
      <c r="R131" s="166"/>
      <c r="S131" s="167"/>
      <c r="T131" s="165"/>
      <c r="U131" s="168"/>
      <c r="V131" s="167"/>
      <c r="W131" s="165"/>
      <c r="X131" s="168"/>
      <c r="Y131" s="167"/>
      <c r="Z131" s="825"/>
      <c r="AA131" s="825"/>
      <c r="AB131" s="817"/>
      <c r="AE131" s="155"/>
    </row>
    <row r="132" spans="1:31" ht="12.75" customHeight="1">
      <c r="A132" s="812">
        <v>2</v>
      </c>
      <c r="B132" s="814">
        <v>22</v>
      </c>
      <c r="C132" s="826" t="str">
        <f>IF(B132="",B132,VLOOKUP(B132,'Список уч-ов (алф)'!A:L,3,FALSE))</f>
        <v>КЕППЕЛЬ Евгений</v>
      </c>
      <c r="D132" s="828" t="str">
        <f>IF(B132="",B132,VLOOKUP(B132,'Список уч-ов (алф)'!A:L,7,FALSE))</f>
        <v>Саратов</v>
      </c>
      <c r="E132" s="169"/>
      <c r="F132" s="157" t="s">
        <v>7</v>
      </c>
      <c r="G132" s="158"/>
      <c r="H132" s="247"/>
      <c r="I132" s="257"/>
      <c r="J132" s="258"/>
      <c r="K132" s="156"/>
      <c r="L132" s="157" t="s">
        <v>7</v>
      </c>
      <c r="M132" s="158"/>
      <c r="N132" s="156"/>
      <c r="O132" s="157" t="s">
        <v>15</v>
      </c>
      <c r="P132" s="158"/>
      <c r="Q132" s="159"/>
      <c r="R132" s="160"/>
      <c r="S132" s="161"/>
      <c r="T132" s="159"/>
      <c r="U132" s="160"/>
      <c r="V132" s="161"/>
      <c r="W132" s="159"/>
      <c r="X132" s="160"/>
      <c r="Y132" s="161"/>
      <c r="Z132" s="824" t="s">
        <v>12</v>
      </c>
      <c r="AA132" s="824"/>
      <c r="AB132" s="816">
        <v>3</v>
      </c>
      <c r="AE132" s="155"/>
    </row>
    <row r="133" spans="1:28" ht="12.75" customHeight="1">
      <c r="A133" s="813"/>
      <c r="B133" s="830"/>
      <c r="C133" s="827">
        <f>IF(B133="",B133,VLOOKUP(B133,'[5]Список уч-ов'!$A:$K,11,FALSE))</f>
        <v>0</v>
      </c>
      <c r="D133" s="829" t="e">
        <f>IF(C133="",C133,VLOOKUP(C133,'[5]Список уч-ов'!$A:$K,11,FALSE))</f>
        <v>#N/A</v>
      </c>
      <c r="E133" s="170"/>
      <c r="F133" s="163" t="s">
        <v>641</v>
      </c>
      <c r="G133" s="164"/>
      <c r="H133" s="259"/>
      <c r="I133" s="260"/>
      <c r="J133" s="261"/>
      <c r="K133" s="162"/>
      <c r="L133" s="163" t="s">
        <v>145</v>
      </c>
      <c r="M133" s="164"/>
      <c r="N133" s="162"/>
      <c r="O133" s="163" t="s">
        <v>639</v>
      </c>
      <c r="P133" s="164"/>
      <c r="Q133" s="165"/>
      <c r="R133" s="171"/>
      <c r="S133" s="167"/>
      <c r="T133" s="165"/>
      <c r="U133" s="168"/>
      <c r="V133" s="167"/>
      <c r="W133" s="165"/>
      <c r="X133" s="168"/>
      <c r="Y133" s="167"/>
      <c r="Z133" s="825"/>
      <c r="AA133" s="825"/>
      <c r="AB133" s="817"/>
    </row>
    <row r="134" spans="1:28" ht="12.75" customHeight="1">
      <c r="A134" s="812">
        <v>3</v>
      </c>
      <c r="B134" s="814">
        <v>2</v>
      </c>
      <c r="C134" s="826" t="str">
        <f>IF(B134="",B134,VLOOKUP(B134,'Список уч-ов (алф)'!A:L,3,FALSE))</f>
        <v>АБАТУРОВ Александр</v>
      </c>
      <c r="D134" s="828" t="str">
        <f>IF(B134="",B134,VLOOKUP(B134,'Список уч-ов (алф)'!A:L,7,FALSE))</f>
        <v>Кирово-Чепецк</v>
      </c>
      <c r="E134" s="169"/>
      <c r="F134" s="157" t="s">
        <v>7</v>
      </c>
      <c r="G134" s="158"/>
      <c r="H134" s="156"/>
      <c r="I134" s="157" t="s">
        <v>15</v>
      </c>
      <c r="J134" s="158"/>
      <c r="K134" s="247"/>
      <c r="L134" s="257"/>
      <c r="M134" s="258"/>
      <c r="N134" s="156"/>
      <c r="O134" s="157" t="s">
        <v>15</v>
      </c>
      <c r="P134" s="158"/>
      <c r="Q134" s="159"/>
      <c r="R134" s="160"/>
      <c r="S134" s="161"/>
      <c r="T134" s="159"/>
      <c r="U134" s="160"/>
      <c r="V134" s="161"/>
      <c r="W134" s="159"/>
      <c r="X134" s="160"/>
      <c r="Y134" s="161"/>
      <c r="Z134" s="824" t="s">
        <v>11</v>
      </c>
      <c r="AA134" s="831"/>
      <c r="AB134" s="816">
        <v>2</v>
      </c>
    </row>
    <row r="135" spans="1:28" ht="12.75" customHeight="1">
      <c r="A135" s="813"/>
      <c r="B135" s="830"/>
      <c r="C135" s="827">
        <f>IF(B135="",B135,VLOOKUP(B135,'[5]Список уч-ов'!$A:$K,11,FALSE))</f>
        <v>0</v>
      </c>
      <c r="D135" s="829" t="e">
        <f>IF(C135="",C135,VLOOKUP(C135,'[5]Список уч-ов'!$A:$K,11,FALSE))</f>
        <v>#N/A</v>
      </c>
      <c r="E135" s="170"/>
      <c r="F135" s="163" t="s">
        <v>641</v>
      </c>
      <c r="G135" s="164"/>
      <c r="H135" s="162"/>
      <c r="I135" s="163" t="s">
        <v>639</v>
      </c>
      <c r="J135" s="164"/>
      <c r="K135" s="259"/>
      <c r="L135" s="260"/>
      <c r="M135" s="261"/>
      <c r="N135" s="162"/>
      <c r="O135" s="163" t="s">
        <v>639</v>
      </c>
      <c r="P135" s="164"/>
      <c r="Q135" s="165"/>
      <c r="R135" s="166"/>
      <c r="S135" s="167"/>
      <c r="T135" s="165"/>
      <c r="U135" s="168"/>
      <c r="V135" s="167"/>
      <c r="W135" s="165"/>
      <c r="X135" s="168"/>
      <c r="Y135" s="167"/>
      <c r="Z135" s="825"/>
      <c r="AA135" s="832"/>
      <c r="AB135" s="817"/>
    </row>
    <row r="136" spans="1:28" ht="12.75" customHeight="1">
      <c r="A136" s="812">
        <v>4</v>
      </c>
      <c r="B136" s="814">
        <v>32</v>
      </c>
      <c r="C136" s="826" t="str">
        <f>IF(B136="",B136,VLOOKUP(B136,'Список уч-ов (алф)'!A:L,3,FALSE))</f>
        <v>ЛЯДОВ Павел</v>
      </c>
      <c r="D136" s="828" t="str">
        <f>IF(B136="",B136,VLOOKUP(B136,'Список уч-ов (алф)'!A:L,7,FALSE))</f>
        <v>Санкт-Петербург</v>
      </c>
      <c r="E136" s="169"/>
      <c r="F136" s="157" t="s">
        <v>7</v>
      </c>
      <c r="G136" s="158"/>
      <c r="H136" s="156"/>
      <c r="I136" s="157" t="s">
        <v>7</v>
      </c>
      <c r="J136" s="158"/>
      <c r="K136" s="156"/>
      <c r="L136" s="157" t="s">
        <v>7</v>
      </c>
      <c r="M136" s="158"/>
      <c r="N136" s="247"/>
      <c r="O136" s="257"/>
      <c r="P136" s="258"/>
      <c r="Q136" s="159"/>
      <c r="R136" s="160"/>
      <c r="S136" s="161"/>
      <c r="T136" s="159"/>
      <c r="U136" s="160"/>
      <c r="V136" s="161"/>
      <c r="W136" s="159"/>
      <c r="X136" s="160"/>
      <c r="Y136" s="161"/>
      <c r="Z136" s="824" t="s">
        <v>10</v>
      </c>
      <c r="AA136" s="831"/>
      <c r="AB136" s="816">
        <v>4</v>
      </c>
    </row>
    <row r="137" spans="1:28" ht="12.75" customHeight="1">
      <c r="A137" s="813"/>
      <c r="B137" s="830"/>
      <c r="C137" s="827">
        <f>IF(B137="",B137,VLOOKUP(B137,'[5]Список уч-ов'!$A:$K,11,FALSE))</f>
        <v>0</v>
      </c>
      <c r="D137" s="829" t="e">
        <f>IF(C137="",C137,VLOOKUP(C137,'[5]Список уч-ов'!$A:$K,11,FALSE))</f>
        <v>#N/A</v>
      </c>
      <c r="E137" s="170"/>
      <c r="F137" s="163" t="s">
        <v>641</v>
      </c>
      <c r="G137" s="164"/>
      <c r="H137" s="162"/>
      <c r="I137" s="163" t="s">
        <v>145</v>
      </c>
      <c r="J137" s="164"/>
      <c r="K137" s="162"/>
      <c r="L137" s="163" t="s">
        <v>145</v>
      </c>
      <c r="M137" s="164"/>
      <c r="N137" s="259"/>
      <c r="O137" s="260"/>
      <c r="P137" s="261"/>
      <c r="Q137" s="165"/>
      <c r="R137" s="166"/>
      <c r="S137" s="167"/>
      <c r="T137" s="165"/>
      <c r="U137" s="163"/>
      <c r="V137" s="167"/>
      <c r="W137" s="165"/>
      <c r="X137" s="168"/>
      <c r="Y137" s="167"/>
      <c r="Z137" s="825"/>
      <c r="AA137" s="832"/>
      <c r="AB137" s="817"/>
    </row>
    <row r="138" spans="1:28" ht="15.75" customHeight="1">
      <c r="A138" s="148" t="str">
        <f>A88</f>
        <v>Предварительный этап</v>
      </c>
      <c r="B138" s="237"/>
      <c r="C138" s="145"/>
      <c r="D138" s="146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8" t="s">
        <v>111</v>
      </c>
      <c r="AA138" s="149"/>
      <c r="AB138" s="149"/>
    </row>
    <row r="139" spans="1:31" ht="12.75" customHeight="1">
      <c r="A139" s="151" t="s">
        <v>2</v>
      </c>
      <c r="B139" s="238"/>
      <c r="C139" s="152" t="s">
        <v>3</v>
      </c>
      <c r="D139" s="153" t="s">
        <v>14</v>
      </c>
      <c r="E139" s="818">
        <v>1</v>
      </c>
      <c r="F139" s="819"/>
      <c r="G139" s="820"/>
      <c r="H139" s="818">
        <v>2</v>
      </c>
      <c r="I139" s="819"/>
      <c r="J139" s="820"/>
      <c r="K139" s="818">
        <v>3</v>
      </c>
      <c r="L139" s="819"/>
      <c r="M139" s="820"/>
      <c r="N139" s="818">
        <v>4</v>
      </c>
      <c r="O139" s="819"/>
      <c r="P139" s="820"/>
      <c r="Q139" s="818"/>
      <c r="R139" s="819"/>
      <c r="S139" s="820"/>
      <c r="T139" s="818" t="s">
        <v>16</v>
      </c>
      <c r="U139" s="819"/>
      <c r="V139" s="820"/>
      <c r="W139" s="818" t="s">
        <v>17</v>
      </c>
      <c r="X139" s="819"/>
      <c r="Y139" s="820"/>
      <c r="Z139" s="154" t="s">
        <v>4</v>
      </c>
      <c r="AA139" s="154" t="s">
        <v>5</v>
      </c>
      <c r="AB139" s="154" t="s">
        <v>6</v>
      </c>
      <c r="AE139" s="155"/>
    </row>
    <row r="140" spans="1:31" ht="12.75" customHeight="1">
      <c r="A140" s="812">
        <v>1</v>
      </c>
      <c r="B140" s="814">
        <v>62</v>
      </c>
      <c r="C140" s="826" t="str">
        <f>IF(B140="",B140,VLOOKUP(B140,'Список уч-ов (алф)'!A:L,3,FALSE))</f>
        <v>ЯКОВЛЕВ Денис</v>
      </c>
      <c r="D140" s="828" t="str">
        <f>IF(B140="",B140,VLOOKUP(B140,'Список уч-ов (алф)'!A:L,7,FALSE))</f>
        <v>Благовещенск</v>
      </c>
      <c r="E140" s="247"/>
      <c r="F140" s="257"/>
      <c r="G140" s="258"/>
      <c r="H140" s="156"/>
      <c r="I140" s="157" t="s">
        <v>15</v>
      </c>
      <c r="J140" s="158"/>
      <c r="K140" s="156"/>
      <c r="L140" s="157" t="s">
        <v>15</v>
      </c>
      <c r="M140" s="158"/>
      <c r="N140" s="156"/>
      <c r="O140" s="157" t="s">
        <v>15</v>
      </c>
      <c r="P140" s="158"/>
      <c r="Q140" s="159"/>
      <c r="R140" s="160"/>
      <c r="S140" s="161"/>
      <c r="T140" s="159"/>
      <c r="U140" s="160"/>
      <c r="V140" s="161"/>
      <c r="W140" s="159"/>
      <c r="X140" s="160"/>
      <c r="Y140" s="161"/>
      <c r="Z140" s="824" t="s">
        <v>13</v>
      </c>
      <c r="AA140" s="824"/>
      <c r="AB140" s="816">
        <v>1</v>
      </c>
      <c r="AE140" s="155"/>
    </row>
    <row r="141" spans="1:31" ht="12.75" customHeight="1">
      <c r="A141" s="813"/>
      <c r="B141" s="830"/>
      <c r="C141" s="827">
        <f>IF(B141="",B141,VLOOKUP(B141,'[5]Список уч-ов'!$A:$K,11,FALSE))</f>
        <v>0</v>
      </c>
      <c r="D141" s="829" t="e">
        <f>IF(C141="",C141,VLOOKUP(C141,'[5]Список уч-ов'!$A:$K,11,FALSE))</f>
        <v>#N/A</v>
      </c>
      <c r="E141" s="259"/>
      <c r="F141" s="260"/>
      <c r="G141" s="261"/>
      <c r="H141" s="162"/>
      <c r="I141" s="163" t="s">
        <v>638</v>
      </c>
      <c r="J141" s="164"/>
      <c r="K141" s="162"/>
      <c r="L141" s="163" t="s">
        <v>638</v>
      </c>
      <c r="M141" s="164"/>
      <c r="N141" s="162"/>
      <c r="O141" s="163" t="s">
        <v>638</v>
      </c>
      <c r="P141" s="164"/>
      <c r="Q141" s="165"/>
      <c r="R141" s="166"/>
      <c r="S141" s="167"/>
      <c r="T141" s="165"/>
      <c r="U141" s="168"/>
      <c r="V141" s="167"/>
      <c r="W141" s="165"/>
      <c r="X141" s="168"/>
      <c r="Y141" s="167"/>
      <c r="Z141" s="825"/>
      <c r="AA141" s="825"/>
      <c r="AB141" s="817"/>
      <c r="AE141" s="155"/>
    </row>
    <row r="142" spans="1:31" ht="12.75" customHeight="1">
      <c r="A142" s="812">
        <v>2</v>
      </c>
      <c r="B142" s="814">
        <v>27</v>
      </c>
      <c r="C142" s="826" t="str">
        <f>IF(B142="",B142,VLOOKUP(B142,'Список уч-ов (алф)'!A:L,3,FALSE))</f>
        <v>КРЕТОВ Глеб</v>
      </c>
      <c r="D142" s="828" t="str">
        <f>IF(B142="",B142,VLOOKUP(B142,'Список уч-ов (алф)'!A:L,7,FALSE))</f>
        <v>Самара</v>
      </c>
      <c r="E142" s="169"/>
      <c r="F142" s="157" t="s">
        <v>7</v>
      </c>
      <c r="G142" s="158"/>
      <c r="H142" s="247"/>
      <c r="I142" s="257"/>
      <c r="J142" s="258"/>
      <c r="K142" s="156"/>
      <c r="L142" s="157" t="s">
        <v>15</v>
      </c>
      <c r="M142" s="158"/>
      <c r="N142" s="156"/>
      <c r="O142" s="157" t="s">
        <v>15</v>
      </c>
      <c r="P142" s="158"/>
      <c r="Q142" s="159"/>
      <c r="R142" s="160"/>
      <c r="S142" s="161"/>
      <c r="T142" s="159"/>
      <c r="U142" s="160"/>
      <c r="V142" s="161"/>
      <c r="W142" s="159"/>
      <c r="X142" s="160"/>
      <c r="Y142" s="161"/>
      <c r="Z142" s="824" t="s">
        <v>11</v>
      </c>
      <c r="AA142" s="824"/>
      <c r="AB142" s="816">
        <v>2</v>
      </c>
      <c r="AE142" s="155"/>
    </row>
    <row r="143" spans="1:28" ht="12.75" customHeight="1">
      <c r="A143" s="813"/>
      <c r="B143" s="830"/>
      <c r="C143" s="827">
        <f>IF(B143="",B143,VLOOKUP(B143,'[5]Список уч-ов'!$A:$K,11,FALSE))</f>
        <v>0</v>
      </c>
      <c r="D143" s="829" t="e">
        <f>IF(C143="",C143,VLOOKUP(C143,'[5]Список уч-ов'!$A:$K,11,FALSE))</f>
        <v>#N/A</v>
      </c>
      <c r="E143" s="170"/>
      <c r="F143" s="163" t="s">
        <v>641</v>
      </c>
      <c r="G143" s="164"/>
      <c r="H143" s="259"/>
      <c r="I143" s="260"/>
      <c r="J143" s="261"/>
      <c r="K143" s="162"/>
      <c r="L143" s="163" t="s">
        <v>639</v>
      </c>
      <c r="M143" s="164"/>
      <c r="N143" s="162"/>
      <c r="O143" s="163" t="s">
        <v>639</v>
      </c>
      <c r="P143" s="164"/>
      <c r="Q143" s="165"/>
      <c r="R143" s="171"/>
      <c r="S143" s="167"/>
      <c r="T143" s="165"/>
      <c r="U143" s="168"/>
      <c r="V143" s="167"/>
      <c r="W143" s="165"/>
      <c r="X143" s="168"/>
      <c r="Y143" s="167"/>
      <c r="Z143" s="825"/>
      <c r="AA143" s="825"/>
      <c r="AB143" s="817"/>
    </row>
    <row r="144" spans="1:28" ht="12.75" customHeight="1">
      <c r="A144" s="812">
        <v>3</v>
      </c>
      <c r="B144" s="814">
        <v>61</v>
      </c>
      <c r="C144" s="826" t="str">
        <f>IF(B144="",B144,VLOOKUP(B144,'Список уч-ов (алф)'!A:L,3,FALSE))</f>
        <v>ШУМАРИН Сергей</v>
      </c>
      <c r="D144" s="828" t="str">
        <f>IF(B144="",B144,VLOOKUP(B144,'Список уч-ов (алф)'!A:L,7,FALSE))</f>
        <v>Фрязино</v>
      </c>
      <c r="E144" s="169"/>
      <c r="F144" s="157" t="s">
        <v>7</v>
      </c>
      <c r="G144" s="158"/>
      <c r="H144" s="156"/>
      <c r="I144" s="157" t="s">
        <v>7</v>
      </c>
      <c r="J144" s="158"/>
      <c r="K144" s="247"/>
      <c r="L144" s="257"/>
      <c r="M144" s="258"/>
      <c r="N144" s="156"/>
      <c r="O144" s="157" t="s">
        <v>15</v>
      </c>
      <c r="P144" s="158"/>
      <c r="Q144" s="159"/>
      <c r="R144" s="160"/>
      <c r="S144" s="161"/>
      <c r="T144" s="159"/>
      <c r="U144" s="160"/>
      <c r="V144" s="161"/>
      <c r="W144" s="159"/>
      <c r="X144" s="160"/>
      <c r="Y144" s="161"/>
      <c r="Z144" s="824" t="s">
        <v>12</v>
      </c>
      <c r="AA144" s="831"/>
      <c r="AB144" s="816">
        <v>3</v>
      </c>
    </row>
    <row r="145" spans="1:28" ht="12.75" customHeight="1">
      <c r="A145" s="813"/>
      <c r="B145" s="830"/>
      <c r="C145" s="827">
        <f>IF(B145="",B145,VLOOKUP(B145,'[5]Список уч-ов'!$A:$K,11,FALSE))</f>
        <v>0</v>
      </c>
      <c r="D145" s="829" t="e">
        <f>IF(C145="",C145,VLOOKUP(C145,'[5]Список уч-ов'!$A:$K,11,FALSE))</f>
        <v>#N/A</v>
      </c>
      <c r="E145" s="170"/>
      <c r="F145" s="163" t="s">
        <v>793</v>
      </c>
      <c r="G145" s="164"/>
      <c r="H145" s="162"/>
      <c r="I145" s="163" t="s">
        <v>145</v>
      </c>
      <c r="J145" s="164"/>
      <c r="K145" s="259"/>
      <c r="L145" s="260"/>
      <c r="M145" s="261"/>
      <c r="N145" s="162"/>
      <c r="O145" s="163" t="s">
        <v>638</v>
      </c>
      <c r="P145" s="164"/>
      <c r="Q145" s="165"/>
      <c r="R145" s="166"/>
      <c r="S145" s="167"/>
      <c r="T145" s="165"/>
      <c r="U145" s="168"/>
      <c r="V145" s="167"/>
      <c r="W145" s="165"/>
      <c r="X145" s="168"/>
      <c r="Y145" s="167"/>
      <c r="Z145" s="825"/>
      <c r="AA145" s="832"/>
      <c r="AB145" s="817"/>
    </row>
    <row r="146" spans="1:28" ht="12.75" customHeight="1">
      <c r="A146" s="812">
        <v>4</v>
      </c>
      <c r="B146" s="814">
        <v>13</v>
      </c>
      <c r="C146" s="826" t="str">
        <f>IF(B146="",B146,VLOOKUP(B146,'Список уч-ов (алф)'!A:L,3,FALSE))</f>
        <v>ГОЛОВАТЕНКО Николай</v>
      </c>
      <c r="D146" s="828" t="str">
        <f>IF(B146="",B146,VLOOKUP(B146,'Список уч-ов (алф)'!A:L,7,FALSE))</f>
        <v>Москва</v>
      </c>
      <c r="E146" s="169"/>
      <c r="F146" s="157" t="s">
        <v>7</v>
      </c>
      <c r="G146" s="158"/>
      <c r="H146" s="156"/>
      <c r="I146" s="157" t="s">
        <v>7</v>
      </c>
      <c r="J146" s="158"/>
      <c r="K146" s="156"/>
      <c r="L146" s="157" t="s">
        <v>7</v>
      </c>
      <c r="M146" s="158"/>
      <c r="N146" s="247"/>
      <c r="O146" s="257"/>
      <c r="P146" s="258"/>
      <c r="Q146" s="159"/>
      <c r="R146" s="160"/>
      <c r="S146" s="161"/>
      <c r="T146" s="159"/>
      <c r="U146" s="160"/>
      <c r="V146" s="161"/>
      <c r="W146" s="159"/>
      <c r="X146" s="160"/>
      <c r="Y146" s="161"/>
      <c r="Z146" s="824" t="s">
        <v>10</v>
      </c>
      <c r="AA146" s="831"/>
      <c r="AB146" s="816">
        <v>4</v>
      </c>
    </row>
    <row r="147" spans="1:28" ht="12.75" customHeight="1">
      <c r="A147" s="813"/>
      <c r="B147" s="830"/>
      <c r="C147" s="827">
        <f>IF(B147="",B147,VLOOKUP(B147,'[5]Список уч-ов'!$A:$K,11,FALSE))</f>
        <v>0</v>
      </c>
      <c r="D147" s="829" t="e">
        <f>IF(C147="",C147,VLOOKUP(C147,'[5]Список уч-ов'!$A:$K,11,FALSE))</f>
        <v>#N/A</v>
      </c>
      <c r="E147" s="170"/>
      <c r="F147" s="163" t="s">
        <v>641</v>
      </c>
      <c r="G147" s="164"/>
      <c r="H147" s="162"/>
      <c r="I147" s="163" t="s">
        <v>145</v>
      </c>
      <c r="J147" s="164"/>
      <c r="K147" s="162"/>
      <c r="L147" s="163" t="s">
        <v>641</v>
      </c>
      <c r="M147" s="164"/>
      <c r="N147" s="259"/>
      <c r="O147" s="260"/>
      <c r="P147" s="261"/>
      <c r="Q147" s="165"/>
      <c r="R147" s="166"/>
      <c r="S147" s="167"/>
      <c r="T147" s="165"/>
      <c r="U147" s="163"/>
      <c r="V147" s="167"/>
      <c r="W147" s="165"/>
      <c r="X147" s="168"/>
      <c r="Y147" s="167"/>
      <c r="Z147" s="825"/>
      <c r="AA147" s="832"/>
      <c r="AB147" s="817"/>
    </row>
    <row r="148" spans="1:28" ht="15.75" customHeight="1">
      <c r="A148" s="148" t="str">
        <f>A88</f>
        <v>Предварительный этап</v>
      </c>
      <c r="B148" s="237"/>
      <c r="C148" s="145"/>
      <c r="D148" s="146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  <c r="V148" s="147"/>
      <c r="W148" s="147"/>
      <c r="X148" s="147"/>
      <c r="Y148" s="147"/>
      <c r="Z148" s="148" t="s">
        <v>110</v>
      </c>
      <c r="AA148" s="149"/>
      <c r="AB148" s="149"/>
    </row>
    <row r="149" spans="1:31" ht="12.75" customHeight="1">
      <c r="A149" s="151" t="s">
        <v>2</v>
      </c>
      <c r="B149" s="238"/>
      <c r="C149" s="152" t="s">
        <v>3</v>
      </c>
      <c r="D149" s="153" t="s">
        <v>14</v>
      </c>
      <c r="E149" s="818">
        <v>1</v>
      </c>
      <c r="F149" s="819"/>
      <c r="G149" s="820"/>
      <c r="H149" s="818">
        <v>2</v>
      </c>
      <c r="I149" s="819"/>
      <c r="J149" s="820"/>
      <c r="K149" s="818">
        <v>3</v>
      </c>
      <c r="L149" s="819"/>
      <c r="M149" s="820"/>
      <c r="N149" s="818">
        <v>4</v>
      </c>
      <c r="O149" s="819"/>
      <c r="P149" s="820"/>
      <c r="Q149" s="818"/>
      <c r="R149" s="819"/>
      <c r="S149" s="820"/>
      <c r="T149" s="818" t="s">
        <v>16</v>
      </c>
      <c r="U149" s="819"/>
      <c r="V149" s="820"/>
      <c r="W149" s="818" t="s">
        <v>17</v>
      </c>
      <c r="X149" s="819"/>
      <c r="Y149" s="820"/>
      <c r="Z149" s="154" t="s">
        <v>4</v>
      </c>
      <c r="AA149" s="154" t="s">
        <v>5</v>
      </c>
      <c r="AB149" s="154" t="s">
        <v>6</v>
      </c>
      <c r="AE149" s="155"/>
    </row>
    <row r="150" spans="1:31" ht="12.75" customHeight="1">
      <c r="A150" s="812">
        <v>1</v>
      </c>
      <c r="B150" s="814">
        <v>30</v>
      </c>
      <c r="C150" s="826" t="str">
        <f>IF(B150="",B150,VLOOKUP(B150,'Список уч-ов (алф)'!A:L,3,FALSE))</f>
        <v>ЛОРКИН Алексей</v>
      </c>
      <c r="D150" s="828" t="str">
        <f>IF(B150="",B150,VLOOKUP(B150,'Список уч-ов (алф)'!A:L,7,FALSE))</f>
        <v>Самара</v>
      </c>
      <c r="E150" s="247"/>
      <c r="F150" s="257"/>
      <c r="G150" s="258"/>
      <c r="H150" s="156"/>
      <c r="I150" s="157" t="s">
        <v>790</v>
      </c>
      <c r="J150" s="158"/>
      <c r="K150" s="156"/>
      <c r="L150" s="157" t="s">
        <v>7</v>
      </c>
      <c r="M150" s="158"/>
      <c r="N150" s="156"/>
      <c r="O150" s="157" t="s">
        <v>790</v>
      </c>
      <c r="P150" s="158"/>
      <c r="Q150" s="159"/>
      <c r="R150" s="160"/>
      <c r="S150" s="161"/>
      <c r="T150" s="159"/>
      <c r="U150" s="160"/>
      <c r="V150" s="161"/>
      <c r="W150" s="159"/>
      <c r="X150" s="160"/>
      <c r="Y150" s="161"/>
      <c r="Z150" s="824"/>
      <c r="AA150" s="824"/>
      <c r="AB150" s="816"/>
      <c r="AE150" s="155"/>
    </row>
    <row r="151" spans="1:31" ht="12.75" customHeight="1">
      <c r="A151" s="813"/>
      <c r="B151" s="830"/>
      <c r="C151" s="827">
        <f>IF(B151="",B151,VLOOKUP(B151,'[5]Список уч-ов'!$A:$K,11,FALSE))</f>
        <v>0</v>
      </c>
      <c r="D151" s="829" t="e">
        <f>IF(C151="",C151,VLOOKUP(C151,'[5]Список уч-ов'!$A:$K,11,FALSE))</f>
        <v>#N/A</v>
      </c>
      <c r="E151" s="259"/>
      <c r="F151" s="260"/>
      <c r="G151" s="261"/>
      <c r="H151" s="162"/>
      <c r="I151" s="163" t="s">
        <v>792</v>
      </c>
      <c r="J151" s="164"/>
      <c r="K151" s="162"/>
      <c r="L151" s="163" t="s">
        <v>145</v>
      </c>
      <c r="M151" s="164"/>
      <c r="N151" s="162"/>
      <c r="O151" s="163" t="s">
        <v>792</v>
      </c>
      <c r="P151" s="164"/>
      <c r="Q151" s="165"/>
      <c r="R151" s="166"/>
      <c r="S151" s="167"/>
      <c r="T151" s="165"/>
      <c r="U151" s="168"/>
      <c r="V151" s="167"/>
      <c r="W151" s="165"/>
      <c r="X151" s="168"/>
      <c r="Y151" s="167"/>
      <c r="Z151" s="825"/>
      <c r="AA151" s="825"/>
      <c r="AB151" s="817"/>
      <c r="AE151" s="155"/>
    </row>
    <row r="152" spans="1:31" ht="12.75" customHeight="1">
      <c r="A152" s="812">
        <v>2</v>
      </c>
      <c r="B152" s="814">
        <v>59</v>
      </c>
      <c r="C152" s="826" t="str">
        <f>IF(B152="",B152,VLOOKUP(B152,'Список уч-ов (алф)'!A:L,3,FALSE))</f>
        <v>ЧИСТЯКОВ Алексей</v>
      </c>
      <c r="D152" s="828" t="str">
        <f>IF(B152="",B152,VLOOKUP(B152,'Список уч-ов (алф)'!A:L,7,FALSE))</f>
        <v>Пермь </v>
      </c>
      <c r="E152" s="169"/>
      <c r="F152" s="157" t="s">
        <v>15</v>
      </c>
      <c r="G152" s="158"/>
      <c r="H152" s="247"/>
      <c r="I152" s="257"/>
      <c r="J152" s="258"/>
      <c r="K152" s="156"/>
      <c r="L152" s="157" t="s">
        <v>15</v>
      </c>
      <c r="M152" s="158"/>
      <c r="N152" s="156"/>
      <c r="O152" s="157" t="s">
        <v>15</v>
      </c>
      <c r="P152" s="158"/>
      <c r="Q152" s="159"/>
      <c r="R152" s="160"/>
      <c r="S152" s="161"/>
      <c r="T152" s="159"/>
      <c r="U152" s="160"/>
      <c r="V152" s="161"/>
      <c r="W152" s="159"/>
      <c r="X152" s="160"/>
      <c r="Y152" s="161"/>
      <c r="Z152" s="824" t="s">
        <v>13</v>
      </c>
      <c r="AA152" s="824"/>
      <c r="AB152" s="816">
        <v>1</v>
      </c>
      <c r="AE152" s="155"/>
    </row>
    <row r="153" spans="1:28" ht="12.75" customHeight="1">
      <c r="A153" s="813"/>
      <c r="B153" s="830"/>
      <c r="C153" s="827">
        <f>IF(B153="",B153,VLOOKUP(B153,'[5]Список уч-ов'!$A:$K,11,FALSE))</f>
        <v>0</v>
      </c>
      <c r="D153" s="829" t="e">
        <f>IF(C153="",C153,VLOOKUP(C153,'[5]Список уч-ов'!$A:$K,11,FALSE))</f>
        <v>#N/A</v>
      </c>
      <c r="E153" s="170"/>
      <c r="F153" s="163" t="s">
        <v>791</v>
      </c>
      <c r="G153" s="164"/>
      <c r="H153" s="259"/>
      <c r="I153" s="260"/>
      <c r="J153" s="261"/>
      <c r="K153" s="162"/>
      <c r="L153" s="163" t="s">
        <v>638</v>
      </c>
      <c r="M153" s="164"/>
      <c r="N153" s="162"/>
      <c r="O153" s="163" t="s">
        <v>638</v>
      </c>
      <c r="P153" s="164"/>
      <c r="Q153" s="165"/>
      <c r="R153" s="171"/>
      <c r="S153" s="167"/>
      <c r="T153" s="165"/>
      <c r="U153" s="168"/>
      <c r="V153" s="167"/>
      <c r="W153" s="165"/>
      <c r="X153" s="168"/>
      <c r="Y153" s="167"/>
      <c r="Z153" s="825"/>
      <c r="AA153" s="825"/>
      <c r="AB153" s="817"/>
    </row>
    <row r="154" spans="1:28" ht="12.75" customHeight="1">
      <c r="A154" s="812">
        <v>3</v>
      </c>
      <c r="B154" s="814">
        <v>15</v>
      </c>
      <c r="C154" s="826" t="str">
        <f>IF(B154="",B154,VLOOKUP(B154,'Список уч-ов (алф)'!A:L,3,FALSE))</f>
        <v>ГРЕБЕНЩИКОВ Борис</v>
      </c>
      <c r="D154" s="828" t="str">
        <f>IF(B154="",B154,VLOOKUP(B154,'Список уч-ов (алф)'!A:L,7,FALSE))</f>
        <v>Чебоксары</v>
      </c>
      <c r="E154" s="169"/>
      <c r="F154" s="157" t="s">
        <v>15</v>
      </c>
      <c r="G154" s="158"/>
      <c r="H154" s="156"/>
      <c r="I154" s="157" t="s">
        <v>7</v>
      </c>
      <c r="J154" s="158"/>
      <c r="K154" s="247"/>
      <c r="L154" s="257"/>
      <c r="M154" s="258"/>
      <c r="N154" s="156"/>
      <c r="O154" s="157" t="s">
        <v>15</v>
      </c>
      <c r="P154" s="158"/>
      <c r="Q154" s="159"/>
      <c r="R154" s="160"/>
      <c r="S154" s="161"/>
      <c r="T154" s="159"/>
      <c r="U154" s="160"/>
      <c r="V154" s="161"/>
      <c r="W154" s="159"/>
      <c r="X154" s="160"/>
      <c r="Y154" s="161"/>
      <c r="Z154" s="824" t="s">
        <v>11</v>
      </c>
      <c r="AA154" s="831"/>
      <c r="AB154" s="816">
        <v>2</v>
      </c>
    </row>
    <row r="155" spans="1:28" ht="12.75" customHeight="1">
      <c r="A155" s="813"/>
      <c r="B155" s="830"/>
      <c r="C155" s="827">
        <f>IF(B155="",B155,VLOOKUP(B155,'[5]Список уч-ов'!$A:$K,11,FALSE))</f>
        <v>0</v>
      </c>
      <c r="D155" s="829" t="e">
        <f>IF(C155="",C155,VLOOKUP(C155,'[5]Список уч-ов'!$A:$K,11,FALSE))</f>
        <v>#N/A</v>
      </c>
      <c r="E155" s="170"/>
      <c r="F155" s="163" t="s">
        <v>791</v>
      </c>
      <c r="G155" s="164"/>
      <c r="H155" s="162"/>
      <c r="I155" s="163" t="s">
        <v>641</v>
      </c>
      <c r="J155" s="164"/>
      <c r="K155" s="259"/>
      <c r="L155" s="260"/>
      <c r="M155" s="261"/>
      <c r="N155" s="162"/>
      <c r="O155" s="163" t="s">
        <v>638</v>
      </c>
      <c r="P155" s="164"/>
      <c r="Q155" s="165"/>
      <c r="R155" s="166"/>
      <c r="S155" s="167"/>
      <c r="T155" s="165"/>
      <c r="U155" s="168"/>
      <c r="V155" s="167"/>
      <c r="W155" s="165"/>
      <c r="X155" s="168"/>
      <c r="Y155" s="167"/>
      <c r="Z155" s="825"/>
      <c r="AA155" s="832"/>
      <c r="AB155" s="817"/>
    </row>
    <row r="156" spans="1:28" ht="12.75" customHeight="1">
      <c r="A156" s="812">
        <v>4</v>
      </c>
      <c r="B156" s="814">
        <v>20</v>
      </c>
      <c r="C156" s="826" t="str">
        <f>IF(B156="",B156,VLOOKUP(B156,'Список уч-ов (алф)'!A:L,3,FALSE))</f>
        <v>КАНДАКОВ Серей</v>
      </c>
      <c r="D156" s="828" t="str">
        <f>IF(B156="",B156,VLOOKUP(B156,'Список уч-ов (алф)'!A:L,7,FALSE))</f>
        <v>Звенигово</v>
      </c>
      <c r="E156" s="169"/>
      <c r="F156" s="157" t="s">
        <v>15</v>
      </c>
      <c r="G156" s="158"/>
      <c r="H156" s="156"/>
      <c r="I156" s="157" t="s">
        <v>7</v>
      </c>
      <c r="J156" s="158"/>
      <c r="K156" s="156"/>
      <c r="L156" s="157" t="s">
        <v>7</v>
      </c>
      <c r="M156" s="158"/>
      <c r="N156" s="247"/>
      <c r="O156" s="257"/>
      <c r="P156" s="258"/>
      <c r="Q156" s="159"/>
      <c r="R156" s="160"/>
      <c r="S156" s="161"/>
      <c r="T156" s="159"/>
      <c r="U156" s="160"/>
      <c r="V156" s="161"/>
      <c r="W156" s="159"/>
      <c r="X156" s="160"/>
      <c r="Y156" s="161"/>
      <c r="Z156" s="824" t="s">
        <v>12</v>
      </c>
      <c r="AA156" s="831"/>
      <c r="AB156" s="816">
        <v>3</v>
      </c>
    </row>
    <row r="157" spans="1:28" ht="12.75" customHeight="1">
      <c r="A157" s="813"/>
      <c r="B157" s="830"/>
      <c r="C157" s="827">
        <f>IF(B157="",B157,VLOOKUP(B157,'[5]Список уч-ов'!$A:$K,11,FALSE))</f>
        <v>0</v>
      </c>
      <c r="D157" s="829" t="e">
        <f>IF(C157="",C157,VLOOKUP(C157,'[5]Список уч-ов'!$A:$K,11,FALSE))</f>
        <v>#N/A</v>
      </c>
      <c r="E157" s="170"/>
      <c r="F157" s="163" t="s">
        <v>791</v>
      </c>
      <c r="G157" s="164"/>
      <c r="H157" s="162"/>
      <c r="I157" s="163" t="s">
        <v>641</v>
      </c>
      <c r="J157" s="164"/>
      <c r="K157" s="162"/>
      <c r="L157" s="163" t="s">
        <v>641</v>
      </c>
      <c r="M157" s="164"/>
      <c r="N157" s="259"/>
      <c r="O157" s="260"/>
      <c r="P157" s="261"/>
      <c r="Q157" s="165"/>
      <c r="R157" s="166"/>
      <c r="S157" s="167"/>
      <c r="T157" s="165"/>
      <c r="U157" s="163"/>
      <c r="V157" s="167"/>
      <c r="W157" s="165"/>
      <c r="X157" s="168"/>
      <c r="Y157" s="167"/>
      <c r="Z157" s="825"/>
      <c r="AA157" s="832"/>
      <c r="AB157" s="817"/>
    </row>
    <row r="158" spans="1:28" ht="15.75" customHeight="1">
      <c r="A158" s="148" t="str">
        <f>A88</f>
        <v>Предварительный этап</v>
      </c>
      <c r="B158" s="237"/>
      <c r="C158" s="145"/>
      <c r="D158" s="146"/>
      <c r="E158" s="147"/>
      <c r="F158" s="147"/>
      <c r="G158" s="147"/>
      <c r="H158" s="147"/>
      <c r="I158" s="147"/>
      <c r="J158" s="147"/>
      <c r="K158" s="147"/>
      <c r="L158" s="147"/>
      <c r="M158" s="147"/>
      <c r="N158" s="147"/>
      <c r="O158" s="147"/>
      <c r="P158" s="147"/>
      <c r="Q158" s="147"/>
      <c r="R158" s="147"/>
      <c r="S158" s="147"/>
      <c r="T158" s="147"/>
      <c r="U158" s="147"/>
      <c r="V158" s="147"/>
      <c r="W158" s="147"/>
      <c r="X158" s="147"/>
      <c r="Y158" s="147"/>
      <c r="Z158" s="148" t="s">
        <v>109</v>
      </c>
      <c r="AA158" s="149"/>
      <c r="AB158" s="149"/>
    </row>
    <row r="159" spans="1:31" ht="12.75" customHeight="1">
      <c r="A159" s="151" t="s">
        <v>2</v>
      </c>
      <c r="B159" s="238"/>
      <c r="C159" s="152" t="s">
        <v>3</v>
      </c>
      <c r="D159" s="153" t="s">
        <v>14</v>
      </c>
      <c r="E159" s="818">
        <v>1</v>
      </c>
      <c r="F159" s="819"/>
      <c r="G159" s="820"/>
      <c r="H159" s="818">
        <v>2</v>
      </c>
      <c r="I159" s="819"/>
      <c r="J159" s="820"/>
      <c r="K159" s="818">
        <v>3</v>
      </c>
      <c r="L159" s="819"/>
      <c r="M159" s="820"/>
      <c r="N159" s="818">
        <v>4</v>
      </c>
      <c r="O159" s="819"/>
      <c r="P159" s="820"/>
      <c r="Q159" s="818">
        <v>6</v>
      </c>
      <c r="R159" s="819"/>
      <c r="S159" s="820"/>
      <c r="T159" s="818" t="s">
        <v>16</v>
      </c>
      <c r="U159" s="819"/>
      <c r="V159" s="820"/>
      <c r="W159" s="818" t="s">
        <v>17</v>
      </c>
      <c r="X159" s="819"/>
      <c r="Y159" s="820"/>
      <c r="Z159" s="154" t="s">
        <v>4</v>
      </c>
      <c r="AA159" s="154" t="s">
        <v>5</v>
      </c>
      <c r="AB159" s="154" t="s">
        <v>6</v>
      </c>
      <c r="AE159" s="155"/>
    </row>
    <row r="160" spans="1:31" ht="12.75" customHeight="1">
      <c r="A160" s="812">
        <v>1</v>
      </c>
      <c r="B160" s="814">
        <v>12</v>
      </c>
      <c r="C160" s="826" t="str">
        <f>IF(B160="",B160,VLOOKUP(B160,'Список уч-ов (алф)'!A:L,3,FALSE))</f>
        <v>ГИМАТОВ Радик</v>
      </c>
      <c r="D160" s="828" t="str">
        <f>IF(B160="",B160,VLOOKUP(B160,'Список уч-ов (алф)'!A:L,7,FALSE))</f>
        <v>Ульяновск</v>
      </c>
      <c r="E160" s="247"/>
      <c r="F160" s="257"/>
      <c r="G160" s="258"/>
      <c r="H160" s="156"/>
      <c r="I160" s="157" t="s">
        <v>7</v>
      </c>
      <c r="J160" s="158"/>
      <c r="K160" s="156"/>
      <c r="L160" s="157" t="s">
        <v>7</v>
      </c>
      <c r="M160" s="158"/>
      <c r="N160" s="156"/>
      <c r="O160" s="157" t="s">
        <v>7</v>
      </c>
      <c r="P160" s="158"/>
      <c r="Q160" s="159"/>
      <c r="R160" s="160"/>
      <c r="S160" s="161"/>
      <c r="T160" s="159"/>
      <c r="U160" s="160"/>
      <c r="V160" s="161"/>
      <c r="W160" s="159"/>
      <c r="X160" s="160"/>
      <c r="Y160" s="161"/>
      <c r="Z160" s="824" t="s">
        <v>10</v>
      </c>
      <c r="AA160" s="824"/>
      <c r="AB160" s="816">
        <v>4</v>
      </c>
      <c r="AE160" s="155"/>
    </row>
    <row r="161" spans="1:31" ht="12.75" customHeight="1">
      <c r="A161" s="813"/>
      <c r="B161" s="830"/>
      <c r="C161" s="827">
        <f>IF(B161="",B161,VLOOKUP(B161,'[5]Список уч-ов'!$A:$K,11,FALSE))</f>
        <v>0</v>
      </c>
      <c r="D161" s="829" t="e">
        <f>IF(C161="",C161,VLOOKUP(C161,'[5]Список уч-ов'!$A:$K,11,FALSE))</f>
        <v>#N/A</v>
      </c>
      <c r="E161" s="259"/>
      <c r="F161" s="260"/>
      <c r="G161" s="261"/>
      <c r="H161" s="162"/>
      <c r="I161" s="163" t="s">
        <v>641</v>
      </c>
      <c r="J161" s="164"/>
      <c r="K161" s="162"/>
      <c r="L161" s="163" t="s">
        <v>641</v>
      </c>
      <c r="M161" s="164"/>
      <c r="N161" s="162"/>
      <c r="O161" s="163" t="s">
        <v>641</v>
      </c>
      <c r="P161" s="164"/>
      <c r="Q161" s="165"/>
      <c r="R161" s="166"/>
      <c r="S161" s="167"/>
      <c r="T161" s="165"/>
      <c r="U161" s="168"/>
      <c r="V161" s="167"/>
      <c r="W161" s="165"/>
      <c r="X161" s="168"/>
      <c r="Y161" s="167"/>
      <c r="Z161" s="825"/>
      <c r="AA161" s="825"/>
      <c r="AB161" s="817"/>
      <c r="AE161" s="155"/>
    </row>
    <row r="162" spans="1:31" ht="12.75" customHeight="1">
      <c r="A162" s="812">
        <v>2</v>
      </c>
      <c r="B162" s="814">
        <v>51</v>
      </c>
      <c r="C162" s="826" t="str">
        <f>IF(B162="",B162,VLOOKUP(B162,'Список уч-ов (алф)'!A:L,3,FALSE))</f>
        <v>ТАНИКЕЕВ Евгений</v>
      </c>
      <c r="D162" s="828" t="str">
        <f>IF(B162="",B162,VLOOKUP(B162,'Список уч-ов (алф)'!A:L,7,FALSE))</f>
        <v>Сернур</v>
      </c>
      <c r="E162" s="169"/>
      <c r="F162" s="157" t="s">
        <v>15</v>
      </c>
      <c r="G162" s="158"/>
      <c r="H162" s="247"/>
      <c r="I162" s="257"/>
      <c r="J162" s="258"/>
      <c r="K162" s="156"/>
      <c r="L162" s="157" t="s">
        <v>7</v>
      </c>
      <c r="M162" s="158"/>
      <c r="N162" s="156"/>
      <c r="O162" s="157" t="s">
        <v>7</v>
      </c>
      <c r="P162" s="158"/>
      <c r="Q162" s="159"/>
      <c r="R162" s="160"/>
      <c r="S162" s="161"/>
      <c r="T162" s="159"/>
      <c r="U162" s="160"/>
      <c r="V162" s="161"/>
      <c r="W162" s="159"/>
      <c r="X162" s="160"/>
      <c r="Y162" s="161"/>
      <c r="Z162" s="824" t="s">
        <v>12</v>
      </c>
      <c r="AA162" s="824"/>
      <c r="AB162" s="816">
        <v>3</v>
      </c>
      <c r="AE162" s="155"/>
    </row>
    <row r="163" spans="1:28" ht="12.75" customHeight="1">
      <c r="A163" s="813"/>
      <c r="B163" s="830"/>
      <c r="C163" s="827">
        <f>IF(B163="",B163,VLOOKUP(B163,'[5]Список уч-ов'!$A:$K,11,FALSE))</f>
        <v>0</v>
      </c>
      <c r="D163" s="829" t="e">
        <f>IF(C163="",C163,VLOOKUP(C163,'[5]Список уч-ов'!$A:$K,11,FALSE))</f>
        <v>#N/A</v>
      </c>
      <c r="E163" s="170"/>
      <c r="F163" s="163" t="s">
        <v>638</v>
      </c>
      <c r="G163" s="164"/>
      <c r="H163" s="259"/>
      <c r="I163" s="260"/>
      <c r="J163" s="261"/>
      <c r="K163" s="162"/>
      <c r="L163" s="163" t="s">
        <v>641</v>
      </c>
      <c r="M163" s="164"/>
      <c r="N163" s="162"/>
      <c r="O163" s="163" t="s">
        <v>641</v>
      </c>
      <c r="P163" s="164"/>
      <c r="Q163" s="165"/>
      <c r="R163" s="171"/>
      <c r="S163" s="167"/>
      <c r="T163" s="165"/>
      <c r="U163" s="168"/>
      <c r="V163" s="167"/>
      <c r="W163" s="165"/>
      <c r="X163" s="168"/>
      <c r="Y163" s="167"/>
      <c r="Z163" s="825"/>
      <c r="AA163" s="825"/>
      <c r="AB163" s="817"/>
    </row>
    <row r="164" spans="1:28" ht="12.75" customHeight="1">
      <c r="A164" s="812">
        <v>3</v>
      </c>
      <c r="B164" s="814">
        <v>40</v>
      </c>
      <c r="C164" s="826" t="str">
        <f>IF(B164="",B164,VLOOKUP(B164,'Список уч-ов (алф)'!A:L,3,FALSE))</f>
        <v>ПОНЬКИН Антон</v>
      </c>
      <c r="D164" s="828" t="str">
        <f>IF(B164="",B164,VLOOKUP(B164,'Список уч-ов (алф)'!A:L,7,FALSE))</f>
        <v>Пермь </v>
      </c>
      <c r="E164" s="169"/>
      <c r="F164" s="157" t="s">
        <v>15</v>
      </c>
      <c r="G164" s="158"/>
      <c r="H164" s="156"/>
      <c r="I164" s="157" t="s">
        <v>15</v>
      </c>
      <c r="J164" s="158"/>
      <c r="K164" s="247"/>
      <c r="L164" s="257"/>
      <c r="M164" s="258"/>
      <c r="N164" s="156"/>
      <c r="O164" s="157" t="s">
        <v>7</v>
      </c>
      <c r="P164" s="158"/>
      <c r="Q164" s="159"/>
      <c r="R164" s="160"/>
      <c r="S164" s="161"/>
      <c r="T164" s="159"/>
      <c r="U164" s="160"/>
      <c r="V164" s="161"/>
      <c r="W164" s="159"/>
      <c r="X164" s="160"/>
      <c r="Y164" s="161"/>
      <c r="Z164" s="824" t="s">
        <v>11</v>
      </c>
      <c r="AA164" s="831"/>
      <c r="AB164" s="816">
        <v>2</v>
      </c>
    </row>
    <row r="165" spans="1:28" ht="12.75" customHeight="1">
      <c r="A165" s="813"/>
      <c r="B165" s="830"/>
      <c r="C165" s="827">
        <f>IF(B165="",B165,VLOOKUP(B165,'[5]Список уч-ов'!$A:$K,11,FALSE))</f>
        <v>0</v>
      </c>
      <c r="D165" s="829" t="e">
        <f>IF(C165="",C165,VLOOKUP(C165,'[5]Список уч-ов'!$A:$K,11,FALSE))</f>
        <v>#N/A</v>
      </c>
      <c r="E165" s="170"/>
      <c r="F165" s="163" t="s">
        <v>638</v>
      </c>
      <c r="G165" s="164"/>
      <c r="H165" s="162"/>
      <c r="I165" s="163" t="s">
        <v>638</v>
      </c>
      <c r="J165" s="164"/>
      <c r="K165" s="259"/>
      <c r="L165" s="260"/>
      <c r="M165" s="261"/>
      <c r="N165" s="162"/>
      <c r="O165" s="163" t="s">
        <v>641</v>
      </c>
      <c r="P165" s="164"/>
      <c r="Q165" s="165"/>
      <c r="R165" s="166"/>
      <c r="S165" s="167"/>
      <c r="T165" s="165"/>
      <c r="U165" s="168"/>
      <c r="V165" s="167"/>
      <c r="W165" s="165"/>
      <c r="X165" s="168"/>
      <c r="Y165" s="167"/>
      <c r="Z165" s="825"/>
      <c r="AA165" s="832"/>
      <c r="AB165" s="817"/>
    </row>
    <row r="166" spans="1:28" ht="12.75" customHeight="1">
      <c r="A166" s="812">
        <v>4</v>
      </c>
      <c r="B166" s="814">
        <v>35</v>
      </c>
      <c r="C166" s="826" t="str">
        <f>IF(B166="",B166,VLOOKUP(B166,'Список уч-ов (алф)'!A:L,3,FALSE))</f>
        <v>МЕТЛОВ Андрей</v>
      </c>
      <c r="D166" s="828" t="str">
        <f>IF(B166="",B166,VLOOKUP(B166,'Список уч-ов (алф)'!A:L,7,FALSE))</f>
        <v>Чебоксары</v>
      </c>
      <c r="E166" s="169"/>
      <c r="F166" s="157" t="s">
        <v>15</v>
      </c>
      <c r="G166" s="158"/>
      <c r="H166" s="156"/>
      <c r="I166" s="157" t="s">
        <v>15</v>
      </c>
      <c r="J166" s="158"/>
      <c r="K166" s="156"/>
      <c r="L166" s="157" t="s">
        <v>15</v>
      </c>
      <c r="M166" s="158"/>
      <c r="N166" s="247"/>
      <c r="O166" s="257"/>
      <c r="P166" s="258"/>
      <c r="Q166" s="159"/>
      <c r="R166" s="160"/>
      <c r="S166" s="161"/>
      <c r="T166" s="159"/>
      <c r="U166" s="160"/>
      <c r="V166" s="161"/>
      <c r="W166" s="159"/>
      <c r="X166" s="160"/>
      <c r="Y166" s="161"/>
      <c r="Z166" s="824" t="s">
        <v>13</v>
      </c>
      <c r="AA166" s="831"/>
      <c r="AB166" s="816">
        <v>1</v>
      </c>
    </row>
    <row r="167" spans="1:28" ht="12.75" customHeight="1">
      <c r="A167" s="813"/>
      <c r="B167" s="830"/>
      <c r="C167" s="827">
        <f>IF(B167="",B167,VLOOKUP(B167,'[5]Список уч-ов'!$A:$K,11,FALSE))</f>
        <v>0</v>
      </c>
      <c r="D167" s="829" t="e">
        <f>IF(C167="",C167,VLOOKUP(C167,'[5]Список уч-ов'!$A:$K,11,FALSE))</f>
        <v>#N/A</v>
      </c>
      <c r="E167" s="170"/>
      <c r="F167" s="163" t="s">
        <v>638</v>
      </c>
      <c r="G167" s="164"/>
      <c r="H167" s="162"/>
      <c r="I167" s="163" t="s">
        <v>638</v>
      </c>
      <c r="J167" s="164"/>
      <c r="K167" s="162"/>
      <c r="L167" s="163" t="s">
        <v>638</v>
      </c>
      <c r="M167" s="164"/>
      <c r="N167" s="259"/>
      <c r="O167" s="260"/>
      <c r="P167" s="261"/>
      <c r="Q167" s="165"/>
      <c r="R167" s="166"/>
      <c r="S167" s="167"/>
      <c r="T167" s="165"/>
      <c r="U167" s="163"/>
      <c r="V167" s="167"/>
      <c r="W167" s="165"/>
      <c r="X167" s="168"/>
      <c r="Y167" s="167"/>
      <c r="Z167" s="825"/>
      <c r="AA167" s="832"/>
      <c r="AB167" s="817"/>
    </row>
    <row r="168" spans="1:28" ht="12.75" customHeight="1">
      <c r="A168" s="173"/>
      <c r="B168" s="190"/>
      <c r="C168" s="175"/>
      <c r="D168" s="176"/>
      <c r="E168" s="177"/>
      <c r="F168" s="178"/>
      <c r="G168" s="180"/>
      <c r="H168" s="180"/>
      <c r="I168" s="178"/>
      <c r="J168" s="180"/>
      <c r="K168" s="180"/>
      <c r="L168" s="178"/>
      <c r="M168" s="180"/>
      <c r="N168" s="180"/>
      <c r="O168" s="178"/>
      <c r="P168" s="180"/>
      <c r="Q168" s="191"/>
      <c r="R168" s="191"/>
      <c r="S168" s="191"/>
      <c r="T168" s="179"/>
      <c r="U168" s="178"/>
      <c r="V168" s="180"/>
      <c r="W168" s="180"/>
      <c r="X168" s="178"/>
      <c r="Y168" s="179"/>
      <c r="Z168" s="182"/>
      <c r="AA168" s="192"/>
      <c r="AB168" s="182"/>
    </row>
    <row r="169" spans="1:28" ht="12.75" customHeight="1">
      <c r="A169" s="262" t="str">
        <f>'Список уч-ов'!$B$122</f>
        <v>Главный судья - судья МК, ВК</v>
      </c>
      <c r="B169" s="190"/>
      <c r="D169" s="206"/>
      <c r="E169" s="177"/>
      <c r="F169" s="178"/>
      <c r="G169" s="180"/>
      <c r="H169" s="180"/>
      <c r="I169" s="178"/>
      <c r="J169" s="180"/>
      <c r="K169" s="180"/>
      <c r="L169" s="178"/>
      <c r="M169" s="180"/>
      <c r="N169" s="180"/>
      <c r="O169" s="178"/>
      <c r="P169" s="179"/>
      <c r="Q169" s="179"/>
      <c r="R169" s="178"/>
      <c r="S169" s="179"/>
      <c r="T169" s="180"/>
      <c r="U169" s="208"/>
      <c r="V169" s="180"/>
      <c r="W169" s="180"/>
      <c r="X169" s="208"/>
      <c r="Y169" s="179"/>
      <c r="AA169" s="183"/>
      <c r="AB169" s="263" t="str">
        <f>'Список уч-ов'!$H$122</f>
        <v>М.Д. Блюм (г. Москва)</v>
      </c>
    </row>
    <row r="170" spans="1:28" ht="12.75" customHeight="1">
      <c r="A170" s="262"/>
      <c r="B170" s="190"/>
      <c r="D170" s="206"/>
      <c r="E170" s="177"/>
      <c r="F170" s="178"/>
      <c r="G170" s="180"/>
      <c r="H170" s="180"/>
      <c r="I170" s="178"/>
      <c r="J170" s="180"/>
      <c r="K170" s="180"/>
      <c r="L170" s="178"/>
      <c r="M170" s="180"/>
      <c r="N170" s="180"/>
      <c r="O170" s="178"/>
      <c r="P170" s="179"/>
      <c r="Q170" s="179"/>
      <c r="R170" s="178"/>
      <c r="S170" s="179"/>
      <c r="T170" s="180"/>
      <c r="U170" s="208"/>
      <c r="V170" s="180"/>
      <c r="W170" s="180"/>
      <c r="X170" s="208"/>
      <c r="Y170" s="179"/>
      <c r="AA170" s="183"/>
      <c r="AB170" s="263"/>
    </row>
    <row r="171" spans="1:28" ht="12.75" customHeight="1">
      <c r="A171" s="262" t="str">
        <f>'Список уч-ов'!$B$124</f>
        <v>Главный секретарь - судья МК, ВК</v>
      </c>
      <c r="B171" s="190"/>
      <c r="D171" s="206"/>
      <c r="E171" s="177"/>
      <c r="F171" s="178"/>
      <c r="G171" s="180"/>
      <c r="H171" s="180"/>
      <c r="I171" s="178"/>
      <c r="J171" s="180"/>
      <c r="K171" s="180"/>
      <c r="L171" s="178"/>
      <c r="M171" s="180"/>
      <c r="N171" s="180"/>
      <c r="O171" s="178"/>
      <c r="P171" s="179"/>
      <c r="Q171" s="179"/>
      <c r="R171" s="178"/>
      <c r="S171" s="179"/>
      <c r="T171" s="180"/>
      <c r="U171" s="208"/>
      <c r="V171" s="180"/>
      <c r="W171" s="180"/>
      <c r="X171" s="208"/>
      <c r="Y171" s="179"/>
      <c r="AA171" s="183"/>
      <c r="AB171" s="263" t="str">
        <f>'Список уч-ов'!$H$124</f>
        <v>А.С. Рожкова (г. Н Новгород)</v>
      </c>
    </row>
    <row r="172" spans="1:28" ht="15.75" customHeight="1">
      <c r="A172" s="144" t="str">
        <f>A4</f>
        <v>Предварительный этап</v>
      </c>
      <c r="B172" s="237"/>
      <c r="C172" s="145"/>
      <c r="D172" s="146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47"/>
      <c r="T172" s="147"/>
      <c r="U172" s="147"/>
      <c r="V172" s="147"/>
      <c r="W172" s="147"/>
      <c r="X172" s="147"/>
      <c r="Y172" s="147"/>
      <c r="Z172" s="148" t="s">
        <v>132</v>
      </c>
      <c r="AA172" s="149"/>
      <c r="AB172" s="149"/>
    </row>
    <row r="173" spans="1:31" ht="12.75" customHeight="1">
      <c r="A173" s="151" t="s">
        <v>2</v>
      </c>
      <c r="B173" s="238"/>
      <c r="C173" s="152" t="s">
        <v>3</v>
      </c>
      <c r="D173" s="153" t="s">
        <v>14</v>
      </c>
      <c r="E173" s="818">
        <v>1</v>
      </c>
      <c r="F173" s="819"/>
      <c r="G173" s="820"/>
      <c r="H173" s="818">
        <v>2</v>
      </c>
      <c r="I173" s="819"/>
      <c r="J173" s="820"/>
      <c r="K173" s="818">
        <v>3</v>
      </c>
      <c r="L173" s="819"/>
      <c r="M173" s="820"/>
      <c r="N173" s="818">
        <v>4</v>
      </c>
      <c r="O173" s="819"/>
      <c r="P173" s="820"/>
      <c r="Q173" s="818"/>
      <c r="R173" s="819"/>
      <c r="S173" s="820"/>
      <c r="T173" s="818" t="s">
        <v>16</v>
      </c>
      <c r="U173" s="819"/>
      <c r="V173" s="820"/>
      <c r="W173" s="818" t="s">
        <v>17</v>
      </c>
      <c r="X173" s="819"/>
      <c r="Y173" s="820"/>
      <c r="Z173" s="154" t="s">
        <v>4</v>
      </c>
      <c r="AA173" s="154" t="s">
        <v>5</v>
      </c>
      <c r="AB173" s="154" t="s">
        <v>6</v>
      </c>
      <c r="AE173" s="155"/>
    </row>
    <row r="174" spans="1:31" ht="12.75" customHeight="1">
      <c r="A174" s="812">
        <v>1</v>
      </c>
      <c r="B174" s="814">
        <v>17</v>
      </c>
      <c r="C174" s="826" t="str">
        <f>IF(B174="",B174,VLOOKUP(B174,'Список уч-ов'!A:L,3,FALSE))</f>
        <v>ПЕРВУШИН Олег</v>
      </c>
      <c r="D174" s="828" t="str">
        <f>IF(B174="",B174,VLOOKUP(B174,'Список уч-ов'!A:L,7,FALSE))</f>
        <v>Северск</v>
      </c>
      <c r="E174" s="247"/>
      <c r="F174" s="257"/>
      <c r="G174" s="258"/>
      <c r="H174" s="156"/>
      <c r="I174" s="157" t="s">
        <v>15</v>
      </c>
      <c r="J174" s="158"/>
      <c r="K174" s="156"/>
      <c r="L174" s="157" t="s">
        <v>15</v>
      </c>
      <c r="M174" s="158"/>
      <c r="N174" s="156"/>
      <c r="O174" s="157" t="s">
        <v>15</v>
      </c>
      <c r="P174" s="158"/>
      <c r="Q174" s="159"/>
      <c r="R174" s="160"/>
      <c r="S174" s="161"/>
      <c r="T174" s="159"/>
      <c r="U174" s="160"/>
      <c r="V174" s="161"/>
      <c r="W174" s="159"/>
      <c r="X174" s="160"/>
      <c r="Y174" s="161"/>
      <c r="Z174" s="824">
        <f>I174+L174+O174</f>
        <v>6</v>
      </c>
      <c r="AA174" s="824"/>
      <c r="AB174" s="816">
        <f>IF(B174="","",(RANK(Z174,Z174:Z181)))</f>
        <v>1</v>
      </c>
      <c r="AE174" s="155"/>
    </row>
    <row r="175" spans="1:31" ht="12.75" customHeight="1">
      <c r="A175" s="813"/>
      <c r="B175" s="815"/>
      <c r="C175" s="827">
        <f>IF(B175="",B175,VLOOKUP(B175,'[5]Список уч-ов'!$A:$K,11,FALSE))</f>
        <v>0</v>
      </c>
      <c r="D175" s="829" t="e">
        <f>IF(C175="",C175,VLOOKUP(C175,'[5]Список уч-ов'!$A:$K,11,FALSE))</f>
        <v>#N/A</v>
      </c>
      <c r="E175" s="259"/>
      <c r="F175" s="260"/>
      <c r="G175" s="261"/>
      <c r="H175" s="162"/>
      <c r="I175" s="163" t="s">
        <v>638</v>
      </c>
      <c r="J175" s="164"/>
      <c r="K175" s="162"/>
      <c r="L175" s="163" t="s">
        <v>638</v>
      </c>
      <c r="M175" s="164"/>
      <c r="N175" s="162"/>
      <c r="O175" s="163" t="s">
        <v>638</v>
      </c>
      <c r="P175" s="164"/>
      <c r="Q175" s="165"/>
      <c r="R175" s="166"/>
      <c r="S175" s="167"/>
      <c r="T175" s="165"/>
      <c r="U175" s="168"/>
      <c r="V175" s="167"/>
      <c r="W175" s="165"/>
      <c r="X175" s="168"/>
      <c r="Y175" s="167"/>
      <c r="Z175" s="825"/>
      <c r="AA175" s="825"/>
      <c r="AB175" s="817"/>
      <c r="AE175" s="155"/>
    </row>
    <row r="176" spans="1:31" ht="12.75" customHeight="1">
      <c r="A176" s="812">
        <v>2</v>
      </c>
      <c r="B176" s="814">
        <v>40</v>
      </c>
      <c r="C176" s="826" t="str">
        <f>IF(B176="",B176,VLOOKUP(B176,'Список уч-ов'!A:L,3,FALSE))</f>
        <v>ГУСЕВ Андрей</v>
      </c>
      <c r="D176" s="828" t="str">
        <f>IF(B176="",B176,VLOOKUP(B176,'Список уч-ов'!A:L,7,FALSE))</f>
        <v>Самара</v>
      </c>
      <c r="E176" s="169"/>
      <c r="F176" s="157" t="s">
        <v>7</v>
      </c>
      <c r="G176" s="158"/>
      <c r="H176" s="247"/>
      <c r="I176" s="257"/>
      <c r="J176" s="258"/>
      <c r="K176" s="156"/>
      <c r="L176" s="157" t="s">
        <v>7</v>
      </c>
      <c r="M176" s="158"/>
      <c r="N176" s="156"/>
      <c r="O176" s="157" t="s">
        <v>15</v>
      </c>
      <c r="P176" s="158"/>
      <c r="Q176" s="159"/>
      <c r="R176" s="160"/>
      <c r="S176" s="161"/>
      <c r="T176" s="159"/>
      <c r="U176" s="160"/>
      <c r="V176" s="161"/>
      <c r="W176" s="159"/>
      <c r="X176" s="160"/>
      <c r="Y176" s="161"/>
      <c r="Z176" s="824">
        <f>F176+L176+O176</f>
        <v>4</v>
      </c>
      <c r="AA176" s="824"/>
      <c r="AB176" s="816">
        <f>IF(B176="","",(RANK(Z176,Z174:Z181)))</f>
        <v>3</v>
      </c>
      <c r="AE176" s="155"/>
    </row>
    <row r="177" spans="1:28" ht="12.75" customHeight="1">
      <c r="A177" s="813"/>
      <c r="B177" s="815"/>
      <c r="C177" s="827">
        <f>IF(B177="",B177,VLOOKUP(B177,'[5]Список уч-ов'!$A:$K,11,FALSE))</f>
        <v>0</v>
      </c>
      <c r="D177" s="829" t="e">
        <f>IF(C177="",C177,VLOOKUP(C177,'[5]Список уч-ов'!$A:$K,11,FALSE))</f>
        <v>#N/A</v>
      </c>
      <c r="E177" s="170"/>
      <c r="F177" s="163" t="s">
        <v>641</v>
      </c>
      <c r="G177" s="164"/>
      <c r="H177" s="259"/>
      <c r="I177" s="260"/>
      <c r="J177" s="261"/>
      <c r="K177" s="162"/>
      <c r="L177" s="163" t="s">
        <v>145</v>
      </c>
      <c r="M177" s="164"/>
      <c r="N177" s="162"/>
      <c r="O177" s="163" t="s">
        <v>640</v>
      </c>
      <c r="P177" s="164"/>
      <c r="Q177" s="165"/>
      <c r="R177" s="171"/>
      <c r="S177" s="167"/>
      <c r="T177" s="165"/>
      <c r="U177" s="168"/>
      <c r="V177" s="167"/>
      <c r="W177" s="165"/>
      <c r="X177" s="168"/>
      <c r="Y177" s="167"/>
      <c r="Z177" s="825"/>
      <c r="AA177" s="825"/>
      <c r="AB177" s="817"/>
    </row>
    <row r="178" spans="1:28" ht="12.75" customHeight="1">
      <c r="A178" s="812">
        <v>3</v>
      </c>
      <c r="B178" s="814">
        <v>73</v>
      </c>
      <c r="C178" s="826" t="str">
        <f>IF(B178="",B178,VLOOKUP(B178,'Список уч-ов'!A:L,3,FALSE))</f>
        <v>СТЕПАНОВ Михаил</v>
      </c>
      <c r="D178" s="828" t="str">
        <f>IF(B178="",B178,VLOOKUP(B178,'Список уч-ов'!A:L,7,FALSE))</f>
        <v>Казань</v>
      </c>
      <c r="E178" s="169"/>
      <c r="F178" s="157" t="s">
        <v>7</v>
      </c>
      <c r="G178" s="158"/>
      <c r="H178" s="156"/>
      <c r="I178" s="157" t="s">
        <v>15</v>
      </c>
      <c r="J178" s="158"/>
      <c r="K178" s="247"/>
      <c r="L178" s="257"/>
      <c r="M178" s="258"/>
      <c r="N178" s="156"/>
      <c r="O178" s="157" t="s">
        <v>15</v>
      </c>
      <c r="P178" s="158"/>
      <c r="Q178" s="159"/>
      <c r="R178" s="160"/>
      <c r="S178" s="161"/>
      <c r="T178" s="159"/>
      <c r="U178" s="160"/>
      <c r="V178" s="161"/>
      <c r="W178" s="159"/>
      <c r="X178" s="160"/>
      <c r="Y178" s="161"/>
      <c r="Z178" s="824">
        <f>F178+I178+O178</f>
        <v>5</v>
      </c>
      <c r="AA178" s="831"/>
      <c r="AB178" s="816">
        <f>IF(B178="","",(RANK(Z178,Z174:Z181)))</f>
        <v>2</v>
      </c>
    </row>
    <row r="179" spans="1:28" ht="12.75" customHeight="1">
      <c r="A179" s="813"/>
      <c r="B179" s="815"/>
      <c r="C179" s="827">
        <f>IF(B179="",B179,VLOOKUP(B179,'[5]Список уч-ов'!$A:$K,11,FALSE))</f>
        <v>0</v>
      </c>
      <c r="D179" s="829" t="e">
        <f>IF(C179="",C179,VLOOKUP(C179,'[5]Список уч-ов'!$A:$K,11,FALSE))</f>
        <v>#N/A</v>
      </c>
      <c r="E179" s="170"/>
      <c r="F179" s="163" t="s">
        <v>641</v>
      </c>
      <c r="G179" s="164"/>
      <c r="H179" s="162"/>
      <c r="I179" s="163" t="s">
        <v>639</v>
      </c>
      <c r="J179" s="164"/>
      <c r="K179" s="259"/>
      <c r="L179" s="260"/>
      <c r="M179" s="261"/>
      <c r="N179" s="162"/>
      <c r="O179" s="163" t="s">
        <v>638</v>
      </c>
      <c r="P179" s="164"/>
      <c r="Q179" s="165"/>
      <c r="R179" s="166"/>
      <c r="S179" s="167"/>
      <c r="T179" s="165"/>
      <c r="U179" s="168"/>
      <c r="V179" s="167"/>
      <c r="W179" s="165"/>
      <c r="X179" s="168"/>
      <c r="Y179" s="167"/>
      <c r="Z179" s="825"/>
      <c r="AA179" s="832"/>
      <c r="AB179" s="817"/>
    </row>
    <row r="180" spans="1:28" ht="12.75" customHeight="1">
      <c r="A180" s="812">
        <v>4</v>
      </c>
      <c r="B180" s="814">
        <v>97</v>
      </c>
      <c r="C180" s="826" t="str">
        <f>IF(B180="",B180,VLOOKUP(B180,'Список уч-ов'!A:L,3,FALSE))</f>
        <v>МАЛАХОВ Дмитрий</v>
      </c>
      <c r="D180" s="828" t="str">
        <f>IF(B180="",B180,VLOOKUP(B180,'Список уч-ов'!A:L,7,FALSE))</f>
        <v>Дзержинск</v>
      </c>
      <c r="E180" s="169"/>
      <c r="F180" s="157" t="s">
        <v>7</v>
      </c>
      <c r="G180" s="158"/>
      <c r="H180" s="156"/>
      <c r="I180" s="157" t="s">
        <v>7</v>
      </c>
      <c r="J180" s="158"/>
      <c r="K180" s="156"/>
      <c r="L180" s="157" t="s">
        <v>7</v>
      </c>
      <c r="M180" s="158"/>
      <c r="N180" s="247"/>
      <c r="O180" s="257"/>
      <c r="P180" s="258"/>
      <c r="Q180" s="159"/>
      <c r="R180" s="160"/>
      <c r="S180" s="161"/>
      <c r="T180" s="159"/>
      <c r="U180" s="160"/>
      <c r="V180" s="161"/>
      <c r="W180" s="159"/>
      <c r="X180" s="160"/>
      <c r="Y180" s="161"/>
      <c r="Z180" s="824">
        <f>F180+I180+L180</f>
        <v>3</v>
      </c>
      <c r="AA180" s="831"/>
      <c r="AB180" s="816">
        <f>IF(B180="","",(RANK(Z180,Z174:Z181)))</f>
        <v>4</v>
      </c>
    </row>
    <row r="181" spans="1:28" ht="12.75" customHeight="1">
      <c r="A181" s="813"/>
      <c r="B181" s="830"/>
      <c r="C181" s="827">
        <f>IF(B181="",B181,VLOOKUP(B181,'[5]Список уч-ов'!$A:$K,11,FALSE))</f>
        <v>0</v>
      </c>
      <c r="D181" s="829" t="e">
        <f>IF(C181="",C181,VLOOKUP(C181,'[5]Список уч-ов'!$A:$K,11,FALSE))</f>
        <v>#N/A</v>
      </c>
      <c r="E181" s="170"/>
      <c r="F181" s="163" t="s">
        <v>641</v>
      </c>
      <c r="G181" s="164"/>
      <c r="H181" s="162"/>
      <c r="I181" s="163" t="s">
        <v>146</v>
      </c>
      <c r="J181" s="164"/>
      <c r="K181" s="162"/>
      <c r="L181" s="163" t="s">
        <v>641</v>
      </c>
      <c r="M181" s="164"/>
      <c r="N181" s="259"/>
      <c r="O181" s="260"/>
      <c r="P181" s="261"/>
      <c r="Q181" s="165"/>
      <c r="R181" s="166"/>
      <c r="S181" s="167"/>
      <c r="T181" s="165"/>
      <c r="U181" s="163"/>
      <c r="V181" s="167"/>
      <c r="W181" s="165"/>
      <c r="X181" s="168"/>
      <c r="Y181" s="167"/>
      <c r="Z181" s="825"/>
      <c r="AA181" s="832"/>
      <c r="AB181" s="817"/>
    </row>
    <row r="182" spans="1:28" ht="15.75" customHeight="1">
      <c r="A182" s="148" t="str">
        <f>A172</f>
        <v>Предварительный этап</v>
      </c>
      <c r="B182" s="237"/>
      <c r="C182" s="145"/>
      <c r="D182" s="146"/>
      <c r="E182" s="147"/>
      <c r="F182" s="147"/>
      <c r="G182" s="147"/>
      <c r="H182" s="147"/>
      <c r="I182" s="147"/>
      <c r="J182" s="147"/>
      <c r="K182" s="147"/>
      <c r="L182" s="147"/>
      <c r="M182" s="147"/>
      <c r="N182" s="147"/>
      <c r="O182" s="147"/>
      <c r="P182" s="147"/>
      <c r="Q182" s="147"/>
      <c r="R182" s="147"/>
      <c r="S182" s="147"/>
      <c r="T182" s="147"/>
      <c r="U182" s="147"/>
      <c r="V182" s="147"/>
      <c r="W182" s="147"/>
      <c r="X182" s="147"/>
      <c r="Y182" s="147"/>
      <c r="Z182" s="148" t="s">
        <v>133</v>
      </c>
      <c r="AA182" s="149"/>
      <c r="AB182" s="149"/>
    </row>
    <row r="183" spans="1:31" ht="12.75" customHeight="1">
      <c r="A183" s="151" t="s">
        <v>2</v>
      </c>
      <c r="B183" s="238"/>
      <c r="C183" s="152" t="s">
        <v>3</v>
      </c>
      <c r="D183" s="153" t="s">
        <v>14</v>
      </c>
      <c r="E183" s="818">
        <v>1</v>
      </c>
      <c r="F183" s="819"/>
      <c r="G183" s="820"/>
      <c r="H183" s="818">
        <v>2</v>
      </c>
      <c r="I183" s="819"/>
      <c r="J183" s="820"/>
      <c r="K183" s="818">
        <v>3</v>
      </c>
      <c r="L183" s="819"/>
      <c r="M183" s="820"/>
      <c r="N183" s="818">
        <v>4</v>
      </c>
      <c r="O183" s="819"/>
      <c r="P183" s="820"/>
      <c r="Q183" s="818"/>
      <c r="R183" s="819"/>
      <c r="S183" s="820"/>
      <c r="T183" s="818" t="s">
        <v>16</v>
      </c>
      <c r="U183" s="819"/>
      <c r="V183" s="820"/>
      <c r="W183" s="818" t="s">
        <v>17</v>
      </c>
      <c r="X183" s="819"/>
      <c r="Y183" s="820"/>
      <c r="Z183" s="154" t="s">
        <v>4</v>
      </c>
      <c r="AA183" s="154" t="s">
        <v>5</v>
      </c>
      <c r="AB183" s="154" t="s">
        <v>6</v>
      </c>
      <c r="AE183" s="155"/>
    </row>
    <row r="184" spans="1:31" ht="12.75" customHeight="1">
      <c r="A184" s="812">
        <v>1</v>
      </c>
      <c r="B184" s="814">
        <v>18</v>
      </c>
      <c r="C184" s="826" t="str">
        <f>IF(B184="",B184,VLOOKUP(B184,'Список уч-ов'!A:L,3,FALSE))</f>
        <v>РОСЛЫЙ Михаил</v>
      </c>
      <c r="D184" s="828" t="str">
        <f>IF(B184="",B184,VLOOKUP(B184,'Список уч-ов'!A:L,7,FALSE))</f>
        <v>Уссурийск</v>
      </c>
      <c r="E184" s="247"/>
      <c r="F184" s="257"/>
      <c r="G184" s="258"/>
      <c r="H184" s="156"/>
      <c r="I184" s="157" t="s">
        <v>15</v>
      </c>
      <c r="J184" s="158"/>
      <c r="K184" s="156"/>
      <c r="L184" s="157" t="s">
        <v>15</v>
      </c>
      <c r="M184" s="158"/>
      <c r="N184" s="156"/>
      <c r="O184" s="157" t="s">
        <v>15</v>
      </c>
      <c r="P184" s="158"/>
      <c r="Q184" s="159"/>
      <c r="R184" s="160"/>
      <c r="S184" s="161"/>
      <c r="T184" s="159"/>
      <c r="U184" s="160"/>
      <c r="V184" s="161"/>
      <c r="W184" s="159"/>
      <c r="X184" s="160"/>
      <c r="Y184" s="161"/>
      <c r="Z184" s="824">
        <f>I184+L184+O184</f>
        <v>6</v>
      </c>
      <c r="AA184" s="824"/>
      <c r="AB184" s="816">
        <f>IF(B184="","",(RANK(Z184,Z184:Z191)))</f>
        <v>1</v>
      </c>
      <c r="AE184" s="155"/>
    </row>
    <row r="185" spans="1:31" ht="12.75" customHeight="1">
      <c r="A185" s="813"/>
      <c r="B185" s="830"/>
      <c r="C185" s="827">
        <f>IF(B185="",B185,VLOOKUP(B185,'[5]Список уч-ов'!$A:$K,11,FALSE))</f>
        <v>0</v>
      </c>
      <c r="D185" s="829" t="e">
        <f>IF(C185="",C185,VLOOKUP(C185,'[5]Список уч-ов'!$A:$K,11,FALSE))</f>
        <v>#N/A</v>
      </c>
      <c r="E185" s="259"/>
      <c r="F185" s="260"/>
      <c r="G185" s="261"/>
      <c r="H185" s="162"/>
      <c r="I185" s="163" t="s">
        <v>638</v>
      </c>
      <c r="J185" s="164"/>
      <c r="K185" s="162"/>
      <c r="L185" s="163" t="s">
        <v>638</v>
      </c>
      <c r="M185" s="164"/>
      <c r="N185" s="162"/>
      <c r="O185" s="163" t="s">
        <v>638</v>
      </c>
      <c r="P185" s="164"/>
      <c r="Q185" s="165"/>
      <c r="R185" s="166"/>
      <c r="S185" s="167"/>
      <c r="T185" s="165"/>
      <c r="U185" s="168"/>
      <c r="V185" s="167"/>
      <c r="W185" s="165"/>
      <c r="X185" s="168"/>
      <c r="Y185" s="167"/>
      <c r="Z185" s="825"/>
      <c r="AA185" s="825"/>
      <c r="AB185" s="817"/>
      <c r="AE185" s="155"/>
    </row>
    <row r="186" spans="1:31" ht="12.75" customHeight="1">
      <c r="A186" s="812">
        <v>2</v>
      </c>
      <c r="B186" s="814">
        <v>39</v>
      </c>
      <c r="C186" s="826" t="str">
        <f>IF(B186="",B186,VLOOKUP(B186,'Список уч-ов'!A:L,3,FALSE))</f>
        <v>ГУДКОВ Андрей</v>
      </c>
      <c r="D186" s="828" t="str">
        <f>IF(B186="",B186,VLOOKUP(B186,'Список уч-ов'!A:L,7,FALSE))</f>
        <v>Самара</v>
      </c>
      <c r="E186" s="169"/>
      <c r="F186" s="157" t="s">
        <v>7</v>
      </c>
      <c r="G186" s="158"/>
      <c r="H186" s="247"/>
      <c r="I186" s="257"/>
      <c r="J186" s="258"/>
      <c r="K186" s="156"/>
      <c r="L186" s="157" t="s">
        <v>7</v>
      </c>
      <c r="M186" s="158"/>
      <c r="N186" s="156"/>
      <c r="O186" s="157" t="s">
        <v>7</v>
      </c>
      <c r="P186" s="158"/>
      <c r="Q186" s="159"/>
      <c r="R186" s="160"/>
      <c r="S186" s="161"/>
      <c r="T186" s="159"/>
      <c r="U186" s="160"/>
      <c r="V186" s="161"/>
      <c r="W186" s="159"/>
      <c r="X186" s="160"/>
      <c r="Y186" s="161"/>
      <c r="Z186" s="824">
        <f>F186+L186+O186</f>
        <v>3</v>
      </c>
      <c r="AA186" s="824"/>
      <c r="AB186" s="816">
        <f>IF(B186="","",(RANK(Z186,Z184:Z191)))</f>
        <v>4</v>
      </c>
      <c r="AE186" s="155"/>
    </row>
    <row r="187" spans="1:28" ht="12.75" customHeight="1">
      <c r="A187" s="813"/>
      <c r="B187" s="830"/>
      <c r="C187" s="827">
        <f>IF(B187="",B187,VLOOKUP(B187,'[5]Список уч-ов'!$A:$K,11,FALSE))</f>
        <v>0</v>
      </c>
      <c r="D187" s="829" t="e">
        <f>IF(C187="",C187,VLOOKUP(C187,'[5]Список уч-ов'!$A:$K,11,FALSE))</f>
        <v>#N/A</v>
      </c>
      <c r="E187" s="170"/>
      <c r="F187" s="163" t="s">
        <v>641</v>
      </c>
      <c r="G187" s="164"/>
      <c r="H187" s="259"/>
      <c r="I187" s="260"/>
      <c r="J187" s="261"/>
      <c r="K187" s="162"/>
      <c r="L187" s="163" t="s">
        <v>145</v>
      </c>
      <c r="M187" s="164"/>
      <c r="N187" s="162"/>
      <c r="O187" s="163" t="s">
        <v>145</v>
      </c>
      <c r="P187" s="164"/>
      <c r="Q187" s="165"/>
      <c r="R187" s="171"/>
      <c r="S187" s="167"/>
      <c r="T187" s="165"/>
      <c r="U187" s="168"/>
      <c r="V187" s="167"/>
      <c r="W187" s="165"/>
      <c r="X187" s="168"/>
      <c r="Y187" s="167"/>
      <c r="Z187" s="825"/>
      <c r="AA187" s="825"/>
      <c r="AB187" s="817"/>
    </row>
    <row r="188" spans="1:28" ht="12.75" customHeight="1">
      <c r="A188" s="812">
        <v>3</v>
      </c>
      <c r="B188" s="814">
        <v>77</v>
      </c>
      <c r="C188" s="826" t="str">
        <f>IF(B188="",B188,VLOOKUP(B188,'Список уч-ов'!A:L,3,FALSE))</f>
        <v>ХАЙРУЛЛИН Ильнур</v>
      </c>
      <c r="D188" s="828" t="str">
        <f>IF(B188="",B188,VLOOKUP(B188,'Список уч-ов'!A:L,7,FALSE))</f>
        <v>Бавлы</v>
      </c>
      <c r="E188" s="169"/>
      <c r="F188" s="157" t="s">
        <v>7</v>
      </c>
      <c r="G188" s="158"/>
      <c r="H188" s="156"/>
      <c r="I188" s="157" t="s">
        <v>15</v>
      </c>
      <c r="J188" s="158"/>
      <c r="K188" s="247"/>
      <c r="L188" s="257"/>
      <c r="M188" s="258"/>
      <c r="N188" s="156"/>
      <c r="O188" s="157" t="s">
        <v>7</v>
      </c>
      <c r="P188" s="158"/>
      <c r="Q188" s="159"/>
      <c r="R188" s="160"/>
      <c r="S188" s="161"/>
      <c r="T188" s="159"/>
      <c r="U188" s="160"/>
      <c r="V188" s="161"/>
      <c r="W188" s="159"/>
      <c r="X188" s="160"/>
      <c r="Y188" s="161"/>
      <c r="Z188" s="824">
        <f>F188+I188+O188</f>
        <v>4</v>
      </c>
      <c r="AA188" s="831"/>
      <c r="AB188" s="816">
        <f>IF(B188="","",(RANK(Z188,Z184:Z191)))</f>
        <v>3</v>
      </c>
    </row>
    <row r="189" spans="1:28" ht="12.75" customHeight="1">
      <c r="A189" s="813"/>
      <c r="B189" s="830"/>
      <c r="C189" s="827">
        <f>IF(B189="",B189,VLOOKUP(B189,'[5]Список уч-ов'!$A:$K,11,FALSE))</f>
        <v>0</v>
      </c>
      <c r="D189" s="829" t="e">
        <f>IF(C189="",C189,VLOOKUP(C189,'[5]Список уч-ов'!$A:$K,11,FALSE))</f>
        <v>#N/A</v>
      </c>
      <c r="E189" s="170"/>
      <c r="F189" s="163" t="s">
        <v>641</v>
      </c>
      <c r="G189" s="164"/>
      <c r="H189" s="162"/>
      <c r="I189" s="163" t="s">
        <v>639</v>
      </c>
      <c r="J189" s="164"/>
      <c r="K189" s="259"/>
      <c r="L189" s="260"/>
      <c r="M189" s="261"/>
      <c r="N189" s="162"/>
      <c r="O189" s="163" t="s">
        <v>641</v>
      </c>
      <c r="P189" s="164"/>
      <c r="Q189" s="165"/>
      <c r="R189" s="166"/>
      <c r="S189" s="167"/>
      <c r="T189" s="165"/>
      <c r="U189" s="168"/>
      <c r="V189" s="167"/>
      <c r="W189" s="165"/>
      <c r="X189" s="168"/>
      <c r="Y189" s="167"/>
      <c r="Z189" s="825"/>
      <c r="AA189" s="832"/>
      <c r="AB189" s="817"/>
    </row>
    <row r="190" spans="1:28" ht="12.75" customHeight="1">
      <c r="A190" s="812">
        <v>4</v>
      </c>
      <c r="B190" s="814">
        <v>95</v>
      </c>
      <c r="C190" s="826" t="str">
        <f>IF(B190="",B190,VLOOKUP(B190,'Список уч-ов'!A:L,3,FALSE))</f>
        <v>БУРМАТНОВ Дмитрий</v>
      </c>
      <c r="D190" s="828" t="str">
        <f>IF(B190="",B190,VLOOKUP(B190,'Список уч-ов'!A:L,7,FALSE))</f>
        <v>Самара</v>
      </c>
      <c r="E190" s="169"/>
      <c r="F190" s="157" t="s">
        <v>7</v>
      </c>
      <c r="G190" s="158"/>
      <c r="H190" s="156"/>
      <c r="I190" s="157" t="s">
        <v>15</v>
      </c>
      <c r="J190" s="158"/>
      <c r="K190" s="156"/>
      <c r="L190" s="157" t="s">
        <v>15</v>
      </c>
      <c r="M190" s="158"/>
      <c r="N190" s="247"/>
      <c r="O190" s="257"/>
      <c r="P190" s="258"/>
      <c r="Q190" s="159"/>
      <c r="R190" s="160"/>
      <c r="S190" s="161"/>
      <c r="T190" s="159"/>
      <c r="U190" s="160"/>
      <c r="V190" s="161"/>
      <c r="W190" s="159"/>
      <c r="X190" s="160"/>
      <c r="Y190" s="161"/>
      <c r="Z190" s="824">
        <f>F190+I190+L190</f>
        <v>5</v>
      </c>
      <c r="AA190" s="831"/>
      <c r="AB190" s="816">
        <f>IF(B190="","",(RANK(Z190,Z184:Z191)))</f>
        <v>2</v>
      </c>
    </row>
    <row r="191" spans="1:28" ht="12.75" customHeight="1">
      <c r="A191" s="813"/>
      <c r="B191" s="830"/>
      <c r="C191" s="827">
        <f>IF(B191="",B191,VLOOKUP(B191,'[5]Список уч-ов'!$A:$K,11,FALSE))</f>
        <v>0</v>
      </c>
      <c r="D191" s="829" t="e">
        <f>IF(C191="",C191,VLOOKUP(C191,'[5]Список уч-ов'!$A:$K,11,FALSE))</f>
        <v>#N/A</v>
      </c>
      <c r="E191" s="170"/>
      <c r="F191" s="163" t="s">
        <v>641</v>
      </c>
      <c r="G191" s="164"/>
      <c r="H191" s="162"/>
      <c r="I191" s="163" t="s">
        <v>639</v>
      </c>
      <c r="J191" s="164"/>
      <c r="K191" s="162"/>
      <c r="L191" s="163" t="s">
        <v>638</v>
      </c>
      <c r="M191" s="164"/>
      <c r="N191" s="259"/>
      <c r="O191" s="260"/>
      <c r="P191" s="261"/>
      <c r="Q191" s="165"/>
      <c r="R191" s="166"/>
      <c r="S191" s="167"/>
      <c r="T191" s="165"/>
      <c r="U191" s="163"/>
      <c r="V191" s="167"/>
      <c r="W191" s="165"/>
      <c r="X191" s="168"/>
      <c r="Y191" s="167"/>
      <c r="Z191" s="825"/>
      <c r="AA191" s="832"/>
      <c r="AB191" s="817"/>
    </row>
    <row r="192" spans="1:28" ht="15.75" customHeight="1">
      <c r="A192" s="148" t="str">
        <f>A172</f>
        <v>Предварительный этап</v>
      </c>
      <c r="B192" s="237"/>
      <c r="C192" s="145"/>
      <c r="D192" s="146"/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47"/>
      <c r="T192" s="147"/>
      <c r="U192" s="147"/>
      <c r="V192" s="147"/>
      <c r="W192" s="147"/>
      <c r="X192" s="147"/>
      <c r="Y192" s="147"/>
      <c r="Z192" s="148" t="s">
        <v>134</v>
      </c>
      <c r="AA192" s="149"/>
      <c r="AB192" s="149"/>
    </row>
    <row r="193" spans="1:31" ht="12.75" customHeight="1">
      <c r="A193" s="151" t="s">
        <v>2</v>
      </c>
      <c r="B193" s="238"/>
      <c r="C193" s="152" t="s">
        <v>3</v>
      </c>
      <c r="D193" s="153" t="s">
        <v>14</v>
      </c>
      <c r="E193" s="818">
        <v>1</v>
      </c>
      <c r="F193" s="819"/>
      <c r="G193" s="820"/>
      <c r="H193" s="818">
        <v>2</v>
      </c>
      <c r="I193" s="819"/>
      <c r="J193" s="820"/>
      <c r="K193" s="818">
        <v>3</v>
      </c>
      <c r="L193" s="819"/>
      <c r="M193" s="820"/>
      <c r="N193" s="818">
        <v>4</v>
      </c>
      <c r="O193" s="819"/>
      <c r="P193" s="820"/>
      <c r="Q193" s="818"/>
      <c r="R193" s="819"/>
      <c r="S193" s="820"/>
      <c r="T193" s="818" t="s">
        <v>16</v>
      </c>
      <c r="U193" s="819"/>
      <c r="V193" s="820"/>
      <c r="W193" s="818" t="s">
        <v>17</v>
      </c>
      <c r="X193" s="819"/>
      <c r="Y193" s="820"/>
      <c r="Z193" s="154" t="s">
        <v>4</v>
      </c>
      <c r="AA193" s="154" t="s">
        <v>5</v>
      </c>
      <c r="AB193" s="154" t="s">
        <v>6</v>
      </c>
      <c r="AE193" s="155"/>
    </row>
    <row r="194" spans="1:31" ht="12.75" customHeight="1">
      <c r="A194" s="812">
        <v>1</v>
      </c>
      <c r="B194" s="814">
        <v>19</v>
      </c>
      <c r="C194" s="826" t="str">
        <f>IF(B194="",B194,VLOOKUP(B194,'Список уч-ов'!A:L,3,FALSE))</f>
        <v>КОРОТКОВ Дмитрий</v>
      </c>
      <c r="D194" s="828" t="str">
        <f>IF(B194="",B194,VLOOKUP(B194,'Список уч-ов'!A:L,7,FALSE))</f>
        <v>Балаково</v>
      </c>
      <c r="E194" s="247"/>
      <c r="F194" s="257"/>
      <c r="G194" s="258"/>
      <c r="H194" s="156"/>
      <c r="I194" s="157" t="s">
        <v>15</v>
      </c>
      <c r="J194" s="158"/>
      <c r="K194" s="156"/>
      <c r="L194" s="157" t="s">
        <v>15</v>
      </c>
      <c r="M194" s="158"/>
      <c r="N194" s="156"/>
      <c r="O194" s="157" t="s">
        <v>15</v>
      </c>
      <c r="P194" s="158"/>
      <c r="Q194" s="159"/>
      <c r="R194" s="160"/>
      <c r="S194" s="161"/>
      <c r="T194" s="159"/>
      <c r="U194" s="160"/>
      <c r="V194" s="161"/>
      <c r="W194" s="159"/>
      <c r="X194" s="160"/>
      <c r="Y194" s="161"/>
      <c r="Z194" s="824">
        <f>I194+L194+O194</f>
        <v>6</v>
      </c>
      <c r="AA194" s="824"/>
      <c r="AB194" s="816">
        <f>IF(B194="","",(RANK(Z194,Z194:Z201)))</f>
        <v>1</v>
      </c>
      <c r="AE194" s="155"/>
    </row>
    <row r="195" spans="1:31" ht="12.75" customHeight="1">
      <c r="A195" s="813"/>
      <c r="B195" s="830"/>
      <c r="C195" s="827">
        <f>IF(B195="",B195,VLOOKUP(B195,'[5]Список уч-ов'!$A:$K,11,FALSE))</f>
        <v>0</v>
      </c>
      <c r="D195" s="829" t="e">
        <f>IF(C195="",C195,VLOOKUP(C195,'[5]Список уч-ов'!$A:$K,11,FALSE))</f>
        <v>#N/A</v>
      </c>
      <c r="E195" s="259"/>
      <c r="F195" s="260"/>
      <c r="G195" s="261"/>
      <c r="H195" s="162"/>
      <c r="I195" s="163" t="s">
        <v>638</v>
      </c>
      <c r="J195" s="164"/>
      <c r="K195" s="162"/>
      <c r="L195" s="163" t="s">
        <v>638</v>
      </c>
      <c r="M195" s="164"/>
      <c r="N195" s="162"/>
      <c r="O195" s="163" t="s">
        <v>638</v>
      </c>
      <c r="P195" s="164"/>
      <c r="Q195" s="165"/>
      <c r="R195" s="166"/>
      <c r="S195" s="167"/>
      <c r="T195" s="165"/>
      <c r="U195" s="168"/>
      <c r="V195" s="167"/>
      <c r="W195" s="165"/>
      <c r="X195" s="168"/>
      <c r="Y195" s="167"/>
      <c r="Z195" s="825"/>
      <c r="AA195" s="825"/>
      <c r="AB195" s="817"/>
      <c r="AE195" s="155"/>
    </row>
    <row r="196" spans="1:31" ht="12.75" customHeight="1">
      <c r="A196" s="812">
        <v>2</v>
      </c>
      <c r="B196" s="814">
        <v>41</v>
      </c>
      <c r="C196" s="826" t="str">
        <f>IF(B196="",B196,VLOOKUP(B196,'Список уч-ов'!A:L,3,FALSE))</f>
        <v>ДАНИЛОВ Алексей</v>
      </c>
      <c r="D196" s="828" t="str">
        <f>IF(B196="",B196,VLOOKUP(B196,'Список уч-ов'!A:L,7,FALSE))</f>
        <v>Самара</v>
      </c>
      <c r="E196" s="169"/>
      <c r="F196" s="157" t="s">
        <v>7</v>
      </c>
      <c r="G196" s="158"/>
      <c r="H196" s="247"/>
      <c r="I196" s="257"/>
      <c r="J196" s="258"/>
      <c r="K196" s="156"/>
      <c r="L196" s="157" t="s">
        <v>15</v>
      </c>
      <c r="M196" s="158"/>
      <c r="N196" s="156"/>
      <c r="O196" s="157" t="s">
        <v>7</v>
      </c>
      <c r="P196" s="158"/>
      <c r="Q196" s="159"/>
      <c r="R196" s="160"/>
      <c r="S196" s="161"/>
      <c r="T196" s="159"/>
      <c r="U196" s="160"/>
      <c r="V196" s="161"/>
      <c r="W196" s="159"/>
      <c r="X196" s="160"/>
      <c r="Y196" s="161"/>
      <c r="Z196" s="824">
        <f>F196+L196+O196</f>
        <v>4</v>
      </c>
      <c r="AA196" s="824"/>
      <c r="AB196" s="816">
        <f>IF(B196="","",(RANK(Z196,Z194:Z201)))</f>
        <v>3</v>
      </c>
      <c r="AE196" s="155"/>
    </row>
    <row r="197" spans="1:28" ht="12.75" customHeight="1">
      <c r="A197" s="813"/>
      <c r="B197" s="830"/>
      <c r="C197" s="827">
        <f>IF(B197="",B197,VLOOKUP(B197,'[5]Список уч-ов'!$A:$K,11,FALSE))</f>
        <v>0</v>
      </c>
      <c r="D197" s="829" t="e">
        <f>IF(C197="",C197,VLOOKUP(C197,'[5]Список уч-ов'!$A:$K,11,FALSE))</f>
        <v>#N/A</v>
      </c>
      <c r="E197" s="170"/>
      <c r="F197" s="163" t="s">
        <v>641</v>
      </c>
      <c r="G197" s="164"/>
      <c r="H197" s="259"/>
      <c r="I197" s="260"/>
      <c r="J197" s="261"/>
      <c r="K197" s="162"/>
      <c r="L197" s="163" t="s">
        <v>639</v>
      </c>
      <c r="M197" s="164"/>
      <c r="N197" s="162"/>
      <c r="O197" s="163" t="s">
        <v>641</v>
      </c>
      <c r="P197" s="164"/>
      <c r="Q197" s="165"/>
      <c r="R197" s="171"/>
      <c r="S197" s="167"/>
      <c r="T197" s="165"/>
      <c r="U197" s="168"/>
      <c r="V197" s="167"/>
      <c r="W197" s="165"/>
      <c r="X197" s="168"/>
      <c r="Y197" s="167"/>
      <c r="Z197" s="825"/>
      <c r="AA197" s="825"/>
      <c r="AB197" s="817"/>
    </row>
    <row r="198" spans="1:28" ht="12.75" customHeight="1">
      <c r="A198" s="812">
        <v>3</v>
      </c>
      <c r="B198" s="814">
        <v>75</v>
      </c>
      <c r="C198" s="826" t="str">
        <f>IF(B198="",B198,VLOOKUP(B198,'Список уч-ов'!A:L,3,FALSE))</f>
        <v>СЫСОЕВ Сергей</v>
      </c>
      <c r="D198" s="828" t="str">
        <f>IF(B198="",B198,VLOOKUP(B198,'Список уч-ов'!A:L,7,FALSE))</f>
        <v>Самара</v>
      </c>
      <c r="E198" s="169"/>
      <c r="F198" s="157" t="s">
        <v>7</v>
      </c>
      <c r="G198" s="158"/>
      <c r="H198" s="156"/>
      <c r="I198" s="157" t="s">
        <v>7</v>
      </c>
      <c r="J198" s="158"/>
      <c r="K198" s="247"/>
      <c r="L198" s="257"/>
      <c r="M198" s="258"/>
      <c r="N198" s="156"/>
      <c r="O198" s="157" t="s">
        <v>7</v>
      </c>
      <c r="P198" s="158"/>
      <c r="Q198" s="159"/>
      <c r="R198" s="160"/>
      <c r="S198" s="161"/>
      <c r="T198" s="159"/>
      <c r="U198" s="160"/>
      <c r="V198" s="161"/>
      <c r="W198" s="159"/>
      <c r="X198" s="160"/>
      <c r="Y198" s="161"/>
      <c r="Z198" s="824">
        <f>F198+I198+O198</f>
        <v>3</v>
      </c>
      <c r="AA198" s="831"/>
      <c r="AB198" s="816">
        <f>IF(B198="","",(RANK(Z198,Z194:Z201)))</f>
        <v>4</v>
      </c>
    </row>
    <row r="199" spans="1:28" ht="12.75" customHeight="1">
      <c r="A199" s="813"/>
      <c r="B199" s="830"/>
      <c r="C199" s="827">
        <f>IF(B199="",B199,VLOOKUP(B199,'[5]Список уч-ов'!$A:$K,11,FALSE))</f>
        <v>0</v>
      </c>
      <c r="D199" s="829" t="e">
        <f>IF(C199="",C199,VLOOKUP(C199,'[5]Список уч-ов'!$A:$K,11,FALSE))</f>
        <v>#N/A</v>
      </c>
      <c r="E199" s="170"/>
      <c r="F199" s="163" t="s">
        <v>641</v>
      </c>
      <c r="G199" s="164"/>
      <c r="H199" s="162"/>
      <c r="I199" s="163" t="s">
        <v>145</v>
      </c>
      <c r="J199" s="164"/>
      <c r="K199" s="259"/>
      <c r="L199" s="260"/>
      <c r="M199" s="261"/>
      <c r="N199" s="162"/>
      <c r="O199" s="163" t="s">
        <v>641</v>
      </c>
      <c r="P199" s="164"/>
      <c r="Q199" s="165"/>
      <c r="R199" s="166"/>
      <c r="S199" s="167"/>
      <c r="T199" s="165"/>
      <c r="U199" s="168"/>
      <c r="V199" s="167"/>
      <c r="W199" s="165"/>
      <c r="X199" s="168"/>
      <c r="Y199" s="167"/>
      <c r="Z199" s="825"/>
      <c r="AA199" s="832"/>
      <c r="AB199" s="817"/>
    </row>
    <row r="200" spans="1:28" ht="12.75" customHeight="1">
      <c r="A200" s="812">
        <v>4</v>
      </c>
      <c r="B200" s="814">
        <v>96</v>
      </c>
      <c r="C200" s="826" t="str">
        <f>IF(B200="",B200,VLOOKUP(B200,'Список уч-ов'!A:L,3,FALSE))</f>
        <v>КИЧАТОВ Александр</v>
      </c>
      <c r="D200" s="828" t="str">
        <f>IF(B200="",B200,VLOOKUP(B200,'Список уч-ов'!A:L,7,FALSE))</f>
        <v>Тольятти</v>
      </c>
      <c r="E200" s="169"/>
      <c r="F200" s="157" t="s">
        <v>7</v>
      </c>
      <c r="G200" s="158"/>
      <c r="H200" s="156"/>
      <c r="I200" s="157" t="s">
        <v>15</v>
      </c>
      <c r="J200" s="158"/>
      <c r="K200" s="156"/>
      <c r="L200" s="157" t="s">
        <v>15</v>
      </c>
      <c r="M200" s="158"/>
      <c r="N200" s="247"/>
      <c r="O200" s="257"/>
      <c r="P200" s="258"/>
      <c r="Q200" s="159"/>
      <c r="R200" s="160"/>
      <c r="S200" s="161"/>
      <c r="T200" s="159"/>
      <c r="U200" s="160"/>
      <c r="V200" s="161"/>
      <c r="W200" s="159"/>
      <c r="X200" s="160"/>
      <c r="Y200" s="161"/>
      <c r="Z200" s="824">
        <f>F200+I200+L200</f>
        <v>5</v>
      </c>
      <c r="AA200" s="831"/>
      <c r="AB200" s="816">
        <f>IF(B200="","",(RANK(Z200,Z194:Z201)))</f>
        <v>2</v>
      </c>
    </row>
    <row r="201" spans="1:28" ht="12.75" customHeight="1">
      <c r="A201" s="813"/>
      <c r="B201" s="830"/>
      <c r="C201" s="827">
        <f>IF(B201="",B201,VLOOKUP(B201,'[5]Список уч-ов'!$A:$K,11,FALSE))</f>
        <v>0</v>
      </c>
      <c r="D201" s="829" t="e">
        <f>IF(C201="",C201,VLOOKUP(C201,'[5]Список уч-ов'!$A:$K,11,FALSE))</f>
        <v>#N/A</v>
      </c>
      <c r="E201" s="170"/>
      <c r="F201" s="163" t="s">
        <v>641</v>
      </c>
      <c r="G201" s="164"/>
      <c r="H201" s="162"/>
      <c r="I201" s="163" t="s">
        <v>638</v>
      </c>
      <c r="J201" s="164"/>
      <c r="K201" s="162"/>
      <c r="L201" s="163" t="s">
        <v>638</v>
      </c>
      <c r="M201" s="164"/>
      <c r="N201" s="259"/>
      <c r="O201" s="260"/>
      <c r="P201" s="261"/>
      <c r="Q201" s="165"/>
      <c r="R201" s="166"/>
      <c r="S201" s="167"/>
      <c r="T201" s="165"/>
      <c r="U201" s="163"/>
      <c r="V201" s="167"/>
      <c r="W201" s="165"/>
      <c r="X201" s="168"/>
      <c r="Y201" s="167"/>
      <c r="Z201" s="825"/>
      <c r="AA201" s="832"/>
      <c r="AB201" s="817"/>
    </row>
    <row r="202" spans="1:28" ht="15.75" customHeight="1">
      <c r="A202" s="148" t="str">
        <f>A172</f>
        <v>Предварительный этап</v>
      </c>
      <c r="B202" s="237"/>
      <c r="C202" s="145"/>
      <c r="D202" s="146"/>
      <c r="E202" s="147"/>
      <c r="F202" s="147"/>
      <c r="G202" s="147"/>
      <c r="H202" s="147"/>
      <c r="I202" s="147"/>
      <c r="J202" s="147"/>
      <c r="K202" s="147"/>
      <c r="L202" s="147"/>
      <c r="M202" s="147"/>
      <c r="N202" s="147"/>
      <c r="O202" s="147"/>
      <c r="P202" s="147"/>
      <c r="Q202" s="147"/>
      <c r="R202" s="147"/>
      <c r="S202" s="147"/>
      <c r="T202" s="147"/>
      <c r="U202" s="147"/>
      <c r="V202" s="147"/>
      <c r="W202" s="147"/>
      <c r="X202" s="147"/>
      <c r="Y202" s="147"/>
      <c r="Z202" s="148" t="s">
        <v>135</v>
      </c>
      <c r="AA202" s="149"/>
      <c r="AB202" s="149"/>
    </row>
    <row r="203" spans="1:31" ht="12.75" customHeight="1">
      <c r="A203" s="151" t="s">
        <v>2</v>
      </c>
      <c r="B203" s="238"/>
      <c r="C203" s="152" t="s">
        <v>3</v>
      </c>
      <c r="D203" s="153" t="s">
        <v>14</v>
      </c>
      <c r="E203" s="818">
        <v>1</v>
      </c>
      <c r="F203" s="819"/>
      <c r="G203" s="820"/>
      <c r="H203" s="818">
        <v>2</v>
      </c>
      <c r="I203" s="819"/>
      <c r="J203" s="820"/>
      <c r="K203" s="818">
        <v>3</v>
      </c>
      <c r="L203" s="819"/>
      <c r="M203" s="820"/>
      <c r="N203" s="818">
        <v>4</v>
      </c>
      <c r="O203" s="819"/>
      <c r="P203" s="820"/>
      <c r="Q203" s="818"/>
      <c r="R203" s="819"/>
      <c r="S203" s="820"/>
      <c r="T203" s="818" t="s">
        <v>16</v>
      </c>
      <c r="U203" s="819"/>
      <c r="V203" s="820"/>
      <c r="W203" s="818" t="s">
        <v>17</v>
      </c>
      <c r="X203" s="819"/>
      <c r="Y203" s="820"/>
      <c r="Z203" s="154" t="s">
        <v>4</v>
      </c>
      <c r="AA203" s="154" t="s">
        <v>5</v>
      </c>
      <c r="AB203" s="154" t="s">
        <v>6</v>
      </c>
      <c r="AE203" s="155"/>
    </row>
    <row r="204" spans="1:31" ht="12.75" customHeight="1">
      <c r="A204" s="812">
        <v>1</v>
      </c>
      <c r="B204" s="814">
        <v>20</v>
      </c>
      <c r="C204" s="826" t="str">
        <f>IF(B204="",B204,VLOOKUP(B204,'Список уч-ов'!A:L,3,FALSE))</f>
        <v>КОНДРАШОВ Василий</v>
      </c>
      <c r="D204" s="828" t="str">
        <f>IF(B204="",B204,VLOOKUP(B204,'Список уч-ов'!A:L,7,FALSE))</f>
        <v>Электросталь</v>
      </c>
      <c r="E204" s="247"/>
      <c r="F204" s="257"/>
      <c r="G204" s="258"/>
      <c r="H204" s="156"/>
      <c r="I204" s="157" t="s">
        <v>7</v>
      </c>
      <c r="J204" s="158"/>
      <c r="K204" s="156"/>
      <c r="L204" s="157" t="s">
        <v>15</v>
      </c>
      <c r="M204" s="158"/>
      <c r="N204" s="156"/>
      <c r="O204" s="157" t="s">
        <v>7</v>
      </c>
      <c r="P204" s="158"/>
      <c r="Q204" s="159"/>
      <c r="R204" s="160"/>
      <c r="S204" s="161"/>
      <c r="T204" s="159"/>
      <c r="U204" s="160"/>
      <c r="V204" s="161"/>
      <c r="W204" s="159"/>
      <c r="X204" s="160"/>
      <c r="Y204" s="161"/>
      <c r="Z204" s="824">
        <f>I204+L204+O204</f>
        <v>4</v>
      </c>
      <c r="AA204" s="824"/>
      <c r="AB204" s="816">
        <f>IF(B204="","",(RANK(Z204,Z204:Z211)))</f>
        <v>3</v>
      </c>
      <c r="AE204" s="155"/>
    </row>
    <row r="205" spans="1:31" ht="12.75" customHeight="1">
      <c r="A205" s="813"/>
      <c r="B205" s="830"/>
      <c r="C205" s="827">
        <f>IF(B205="",B205,VLOOKUP(B205,'[5]Список уч-ов'!$A:$K,11,FALSE))</f>
        <v>0</v>
      </c>
      <c r="D205" s="829" t="e">
        <f>IF(C205="",C205,VLOOKUP(C205,'[5]Список уч-ов'!$A:$K,11,FALSE))</f>
        <v>#N/A</v>
      </c>
      <c r="E205" s="259"/>
      <c r="F205" s="260"/>
      <c r="G205" s="261"/>
      <c r="H205" s="162"/>
      <c r="I205" s="163" t="s">
        <v>146</v>
      </c>
      <c r="J205" s="164"/>
      <c r="K205" s="162"/>
      <c r="L205" s="163" t="s">
        <v>640</v>
      </c>
      <c r="M205" s="164"/>
      <c r="N205" s="162"/>
      <c r="O205" s="163" t="s">
        <v>641</v>
      </c>
      <c r="P205" s="164"/>
      <c r="Q205" s="165"/>
      <c r="R205" s="166"/>
      <c r="S205" s="167"/>
      <c r="T205" s="165"/>
      <c r="U205" s="168"/>
      <c r="V205" s="167"/>
      <c r="W205" s="165"/>
      <c r="X205" s="168"/>
      <c r="Y205" s="167"/>
      <c r="Z205" s="825"/>
      <c r="AA205" s="825"/>
      <c r="AB205" s="817"/>
      <c r="AE205" s="155"/>
    </row>
    <row r="206" spans="1:31" ht="12.75" customHeight="1">
      <c r="A206" s="812">
        <v>2</v>
      </c>
      <c r="B206" s="814">
        <v>48</v>
      </c>
      <c r="C206" s="826" t="str">
        <f>IF(B206="",B206,VLOOKUP(B206,'Список уч-ов'!A:L,3,FALSE))</f>
        <v>КЕППЕЛЬ Евгений</v>
      </c>
      <c r="D206" s="828" t="str">
        <f>IF(B206="",B206,VLOOKUP(B206,'Список уч-ов'!A:L,7,FALSE))</f>
        <v>Саратов</v>
      </c>
      <c r="E206" s="169"/>
      <c r="F206" s="157" t="s">
        <v>15</v>
      </c>
      <c r="G206" s="158"/>
      <c r="H206" s="247"/>
      <c r="I206" s="257"/>
      <c r="J206" s="258"/>
      <c r="K206" s="156"/>
      <c r="L206" s="157" t="s">
        <v>15</v>
      </c>
      <c r="M206" s="158"/>
      <c r="N206" s="156"/>
      <c r="O206" s="157" t="s">
        <v>7</v>
      </c>
      <c r="P206" s="158"/>
      <c r="Q206" s="159"/>
      <c r="R206" s="160"/>
      <c r="S206" s="161"/>
      <c r="T206" s="159"/>
      <c r="U206" s="160"/>
      <c r="V206" s="161"/>
      <c r="W206" s="159"/>
      <c r="X206" s="160"/>
      <c r="Y206" s="161"/>
      <c r="Z206" s="824">
        <f>F206+L206+O206</f>
        <v>5</v>
      </c>
      <c r="AA206" s="824"/>
      <c r="AB206" s="816">
        <f>IF(B206="","",(RANK(Z206,Z204:Z211)))</f>
        <v>2</v>
      </c>
      <c r="AE206" s="155"/>
    </row>
    <row r="207" spans="1:28" ht="12.75" customHeight="1">
      <c r="A207" s="813"/>
      <c r="B207" s="830"/>
      <c r="C207" s="827">
        <f>IF(B207="",B207,VLOOKUP(B207,'[5]Список уч-ов'!$A:$K,11,FALSE))</f>
        <v>0</v>
      </c>
      <c r="D207" s="829" t="e">
        <f>IF(C207="",C207,VLOOKUP(C207,'[5]Список уч-ов'!$A:$K,11,FALSE))</f>
        <v>#N/A</v>
      </c>
      <c r="E207" s="170"/>
      <c r="F207" s="163" t="s">
        <v>640</v>
      </c>
      <c r="G207" s="164"/>
      <c r="H207" s="259"/>
      <c r="I207" s="260"/>
      <c r="J207" s="261"/>
      <c r="K207" s="162"/>
      <c r="L207" s="163" t="s">
        <v>638</v>
      </c>
      <c r="M207" s="164"/>
      <c r="N207" s="162"/>
      <c r="O207" s="163" t="s">
        <v>145</v>
      </c>
      <c r="P207" s="164"/>
      <c r="Q207" s="165"/>
      <c r="R207" s="171"/>
      <c r="S207" s="167"/>
      <c r="T207" s="165"/>
      <c r="U207" s="168"/>
      <c r="V207" s="167"/>
      <c r="W207" s="165"/>
      <c r="X207" s="168"/>
      <c r="Y207" s="167"/>
      <c r="Z207" s="825"/>
      <c r="AA207" s="825"/>
      <c r="AB207" s="817"/>
    </row>
    <row r="208" spans="1:28" ht="12.75" customHeight="1">
      <c r="A208" s="812">
        <v>3</v>
      </c>
      <c r="B208" s="814">
        <v>76</v>
      </c>
      <c r="C208" s="826" t="str">
        <f>IF(B208="",B208,VLOOKUP(B208,'Список уч-ов'!A:L,3,FALSE))</f>
        <v>ТОКАРЕВ Александр</v>
      </c>
      <c r="D208" s="828" t="str">
        <f>IF(B208="",B208,VLOOKUP(B208,'Список уч-ов'!A:L,7,FALSE))</f>
        <v>Самара</v>
      </c>
      <c r="E208" s="169"/>
      <c r="F208" s="157" t="s">
        <v>7</v>
      </c>
      <c r="G208" s="158"/>
      <c r="H208" s="156"/>
      <c r="I208" s="157" t="s">
        <v>7</v>
      </c>
      <c r="J208" s="158"/>
      <c r="K208" s="247"/>
      <c r="L208" s="257"/>
      <c r="M208" s="258"/>
      <c r="N208" s="156"/>
      <c r="O208" s="157" t="s">
        <v>7</v>
      </c>
      <c r="P208" s="158"/>
      <c r="Q208" s="159"/>
      <c r="R208" s="160"/>
      <c r="S208" s="161"/>
      <c r="T208" s="159"/>
      <c r="U208" s="160"/>
      <c r="V208" s="161"/>
      <c r="W208" s="159"/>
      <c r="X208" s="160"/>
      <c r="Y208" s="161"/>
      <c r="Z208" s="824">
        <f>F208+I208+O208</f>
        <v>3</v>
      </c>
      <c r="AA208" s="831"/>
      <c r="AB208" s="816">
        <f>IF(B208="","",(RANK(Z208,Z204:Z211)))</f>
        <v>4</v>
      </c>
    </row>
    <row r="209" spans="1:28" ht="12.75" customHeight="1">
      <c r="A209" s="813"/>
      <c r="B209" s="830"/>
      <c r="C209" s="827">
        <f>IF(B209="",B209,VLOOKUP(B209,'[5]Список уч-ов'!$A:$K,11,FALSE))</f>
        <v>0</v>
      </c>
      <c r="D209" s="829" t="e">
        <f>IF(C209="",C209,VLOOKUP(C209,'[5]Список уч-ов'!$A:$K,11,FALSE))</f>
        <v>#N/A</v>
      </c>
      <c r="E209" s="170"/>
      <c r="F209" s="163" t="s">
        <v>146</v>
      </c>
      <c r="G209" s="164"/>
      <c r="H209" s="162"/>
      <c r="I209" s="163" t="s">
        <v>641</v>
      </c>
      <c r="J209" s="164"/>
      <c r="K209" s="259"/>
      <c r="L209" s="260"/>
      <c r="M209" s="261"/>
      <c r="N209" s="162"/>
      <c r="O209" s="163" t="s">
        <v>641</v>
      </c>
      <c r="P209" s="164"/>
      <c r="Q209" s="165"/>
      <c r="R209" s="166"/>
      <c r="S209" s="167"/>
      <c r="T209" s="165"/>
      <c r="U209" s="168"/>
      <c r="V209" s="167"/>
      <c r="W209" s="165"/>
      <c r="X209" s="168"/>
      <c r="Y209" s="167"/>
      <c r="Z209" s="825"/>
      <c r="AA209" s="832"/>
      <c r="AB209" s="817"/>
    </row>
    <row r="210" spans="1:28" ht="12.75" customHeight="1">
      <c r="A210" s="812">
        <v>4</v>
      </c>
      <c r="B210" s="814">
        <v>94</v>
      </c>
      <c r="C210" s="826" t="str">
        <f>IF(B210="",B210,VLOOKUP(B210,'Список уч-ов'!A:L,3,FALSE))</f>
        <v>САРАЕВ Валерий</v>
      </c>
      <c r="D210" s="828" t="str">
        <f>IF(B210="",B210,VLOOKUP(B210,'Список уч-ов'!A:L,7,FALSE))</f>
        <v>Самара</v>
      </c>
      <c r="E210" s="169"/>
      <c r="F210" s="157" t="s">
        <v>15</v>
      </c>
      <c r="G210" s="158"/>
      <c r="H210" s="156"/>
      <c r="I210" s="157" t="s">
        <v>15</v>
      </c>
      <c r="J210" s="158"/>
      <c r="K210" s="156"/>
      <c r="L210" s="157" t="s">
        <v>15</v>
      </c>
      <c r="M210" s="158"/>
      <c r="N210" s="247"/>
      <c r="O210" s="257"/>
      <c r="P210" s="258"/>
      <c r="Q210" s="159"/>
      <c r="R210" s="160"/>
      <c r="S210" s="161"/>
      <c r="T210" s="159"/>
      <c r="U210" s="160"/>
      <c r="V210" s="161"/>
      <c r="W210" s="159"/>
      <c r="X210" s="160"/>
      <c r="Y210" s="161"/>
      <c r="Z210" s="824">
        <f>F210+I210+L210</f>
        <v>6</v>
      </c>
      <c r="AA210" s="831"/>
      <c r="AB210" s="816">
        <f>IF(B210="","",(RANK(Z210,Z204:Z211)))</f>
        <v>1</v>
      </c>
    </row>
    <row r="211" spans="1:28" ht="12.75" customHeight="1">
      <c r="A211" s="813"/>
      <c r="B211" s="830"/>
      <c r="C211" s="827">
        <f>IF(B211="",B211,VLOOKUP(B211,'[5]Список уч-ов'!$A:$K,11,FALSE))</f>
        <v>0</v>
      </c>
      <c r="D211" s="829" t="e">
        <f>IF(C211="",C211,VLOOKUP(C211,'[5]Список уч-ов'!$A:$K,11,FALSE))</f>
        <v>#N/A</v>
      </c>
      <c r="E211" s="170"/>
      <c r="F211" s="163" t="s">
        <v>638</v>
      </c>
      <c r="G211" s="164"/>
      <c r="H211" s="162"/>
      <c r="I211" s="163" t="s">
        <v>639</v>
      </c>
      <c r="J211" s="164"/>
      <c r="K211" s="162"/>
      <c r="L211" s="163" t="s">
        <v>638</v>
      </c>
      <c r="M211" s="164"/>
      <c r="N211" s="259"/>
      <c r="O211" s="260"/>
      <c r="P211" s="261"/>
      <c r="Q211" s="165"/>
      <c r="R211" s="166"/>
      <c r="S211" s="167"/>
      <c r="T211" s="165"/>
      <c r="U211" s="163"/>
      <c r="V211" s="167"/>
      <c r="W211" s="165"/>
      <c r="X211" s="168"/>
      <c r="Y211" s="167"/>
      <c r="Z211" s="825"/>
      <c r="AA211" s="832"/>
      <c r="AB211" s="817"/>
    </row>
    <row r="212" spans="1:28" ht="15.75" customHeight="1">
      <c r="A212" s="148" t="str">
        <f>A172</f>
        <v>Предварительный этап</v>
      </c>
      <c r="B212" s="237"/>
      <c r="C212" s="145"/>
      <c r="D212" s="146"/>
      <c r="E212" s="147"/>
      <c r="F212" s="147"/>
      <c r="G212" s="147"/>
      <c r="H212" s="147"/>
      <c r="I212" s="147"/>
      <c r="J212" s="147"/>
      <c r="K212" s="147"/>
      <c r="L212" s="147"/>
      <c r="M212" s="147"/>
      <c r="N212" s="147"/>
      <c r="O212" s="147"/>
      <c r="P212" s="147"/>
      <c r="Q212" s="147"/>
      <c r="R212" s="147"/>
      <c r="S212" s="147"/>
      <c r="T212" s="147"/>
      <c r="U212" s="147"/>
      <c r="V212" s="147"/>
      <c r="W212" s="147"/>
      <c r="X212" s="147"/>
      <c r="Y212" s="147"/>
      <c r="Z212" s="148" t="s">
        <v>136</v>
      </c>
      <c r="AA212" s="149"/>
      <c r="AB212" s="149"/>
    </row>
    <row r="213" spans="1:31" ht="12.75" customHeight="1">
      <c r="A213" s="151" t="s">
        <v>2</v>
      </c>
      <c r="B213" s="238"/>
      <c r="C213" s="152" t="s">
        <v>3</v>
      </c>
      <c r="D213" s="153" t="s">
        <v>14</v>
      </c>
      <c r="E213" s="818">
        <v>1</v>
      </c>
      <c r="F213" s="819"/>
      <c r="G213" s="820"/>
      <c r="H213" s="818">
        <v>2</v>
      </c>
      <c r="I213" s="819"/>
      <c r="J213" s="820"/>
      <c r="K213" s="818">
        <v>3</v>
      </c>
      <c r="L213" s="819"/>
      <c r="M213" s="820"/>
      <c r="N213" s="818">
        <v>4</v>
      </c>
      <c r="O213" s="819"/>
      <c r="P213" s="820"/>
      <c r="Q213" s="818"/>
      <c r="R213" s="819"/>
      <c r="S213" s="820"/>
      <c r="T213" s="818" t="s">
        <v>16</v>
      </c>
      <c r="U213" s="819"/>
      <c r="V213" s="820"/>
      <c r="W213" s="818" t="s">
        <v>17</v>
      </c>
      <c r="X213" s="819"/>
      <c r="Y213" s="820"/>
      <c r="Z213" s="154" t="s">
        <v>4</v>
      </c>
      <c r="AA213" s="154" t="s">
        <v>5</v>
      </c>
      <c r="AB213" s="154" t="s">
        <v>6</v>
      </c>
      <c r="AE213" s="155"/>
    </row>
    <row r="214" spans="1:31" ht="12.75" customHeight="1">
      <c r="A214" s="812">
        <v>1</v>
      </c>
      <c r="B214" s="814">
        <v>21</v>
      </c>
      <c r="C214" s="826" t="str">
        <f>IF(B214="",B214,VLOOKUP(B214,'Список уч-ов'!A:L,3,FALSE))</f>
        <v>МЕЩЕРЯКОВ Сергей</v>
      </c>
      <c r="D214" s="828" t="str">
        <f>IF(B214="",B214,VLOOKUP(B214,'Список уч-ов'!A:L,7,FALSE))</f>
        <v>Самара</v>
      </c>
      <c r="E214" s="247"/>
      <c r="F214" s="257"/>
      <c r="G214" s="258"/>
      <c r="H214" s="156"/>
      <c r="I214" s="157" t="s">
        <v>15</v>
      </c>
      <c r="J214" s="158"/>
      <c r="K214" s="156"/>
      <c r="L214" s="157" t="s">
        <v>15</v>
      </c>
      <c r="M214" s="158"/>
      <c r="N214" s="156"/>
      <c r="O214" s="157" t="s">
        <v>15</v>
      </c>
      <c r="P214" s="158"/>
      <c r="Q214" s="159"/>
      <c r="R214" s="160"/>
      <c r="S214" s="161"/>
      <c r="T214" s="159"/>
      <c r="U214" s="160"/>
      <c r="V214" s="161"/>
      <c r="W214" s="159"/>
      <c r="X214" s="160"/>
      <c r="Y214" s="161"/>
      <c r="Z214" s="824">
        <f>I214+L214+O214</f>
        <v>6</v>
      </c>
      <c r="AA214" s="824"/>
      <c r="AB214" s="816">
        <f>IF(B214="","",(RANK(Z214,Z214:Z221)))</f>
        <v>1</v>
      </c>
      <c r="AE214" s="155"/>
    </row>
    <row r="215" spans="1:31" ht="12.75" customHeight="1">
      <c r="A215" s="813"/>
      <c r="B215" s="830"/>
      <c r="C215" s="827">
        <f>IF(B215="",B215,VLOOKUP(B215,'[5]Список уч-ов'!$A:$K,11,FALSE))</f>
        <v>0</v>
      </c>
      <c r="D215" s="829" t="e">
        <f>IF(C215="",C215,VLOOKUP(C215,'[5]Список уч-ов'!$A:$K,11,FALSE))</f>
        <v>#N/A</v>
      </c>
      <c r="E215" s="259"/>
      <c r="F215" s="260"/>
      <c r="G215" s="261"/>
      <c r="H215" s="162"/>
      <c r="I215" s="163" t="s">
        <v>638</v>
      </c>
      <c r="J215" s="164"/>
      <c r="K215" s="162"/>
      <c r="L215" s="163" t="s">
        <v>638</v>
      </c>
      <c r="M215" s="164"/>
      <c r="N215" s="162"/>
      <c r="O215" s="163" t="s">
        <v>638</v>
      </c>
      <c r="P215" s="164"/>
      <c r="Q215" s="165"/>
      <c r="R215" s="166"/>
      <c r="S215" s="167"/>
      <c r="T215" s="165"/>
      <c r="U215" s="168"/>
      <c r="V215" s="167"/>
      <c r="W215" s="165"/>
      <c r="X215" s="168"/>
      <c r="Y215" s="167"/>
      <c r="Z215" s="825"/>
      <c r="AA215" s="825"/>
      <c r="AB215" s="817"/>
      <c r="AE215" s="155"/>
    </row>
    <row r="216" spans="1:31" ht="12.75" customHeight="1">
      <c r="A216" s="812">
        <v>2</v>
      </c>
      <c r="B216" s="814">
        <v>36</v>
      </c>
      <c r="C216" s="826" t="str">
        <f>IF(B216="",B216,VLOOKUP(B216,'Список уч-ов'!A:L,3,FALSE))</f>
        <v>ВАНЕЕВ Дмитрий</v>
      </c>
      <c r="D216" s="828" t="str">
        <f>IF(B216="",B216,VLOOKUP(B216,'Список уч-ов'!A:L,7,FALSE))</f>
        <v>Киров</v>
      </c>
      <c r="E216" s="169"/>
      <c r="F216" s="157" t="s">
        <v>7</v>
      </c>
      <c r="G216" s="158"/>
      <c r="H216" s="247"/>
      <c r="I216" s="257"/>
      <c r="J216" s="258"/>
      <c r="K216" s="156"/>
      <c r="L216" s="157" t="s">
        <v>7</v>
      </c>
      <c r="M216" s="158"/>
      <c r="N216" s="156"/>
      <c r="O216" s="157" t="s">
        <v>15</v>
      </c>
      <c r="P216" s="158"/>
      <c r="Q216" s="159"/>
      <c r="R216" s="160"/>
      <c r="S216" s="161"/>
      <c r="T216" s="159"/>
      <c r="U216" s="160"/>
      <c r="V216" s="161"/>
      <c r="W216" s="159"/>
      <c r="X216" s="160"/>
      <c r="Y216" s="161"/>
      <c r="Z216" s="824">
        <f>F216+L216+O216</f>
        <v>4</v>
      </c>
      <c r="AA216" s="824"/>
      <c r="AB216" s="816">
        <f>IF(B216="","",(RANK(Z216,Z214:Z221)))</f>
        <v>3</v>
      </c>
      <c r="AE216" s="155"/>
    </row>
    <row r="217" spans="1:28" ht="12.75" customHeight="1">
      <c r="A217" s="813"/>
      <c r="B217" s="830"/>
      <c r="C217" s="827">
        <f>IF(B217="",B217,VLOOKUP(B217,'[5]Список уч-ов'!$A:$K,11,FALSE))</f>
        <v>0</v>
      </c>
      <c r="D217" s="829" t="e">
        <f>IF(C217="",C217,VLOOKUP(C217,'[5]Список уч-ов'!$A:$K,11,FALSE))</f>
        <v>#N/A</v>
      </c>
      <c r="E217" s="170"/>
      <c r="F217" s="163" t="s">
        <v>641</v>
      </c>
      <c r="G217" s="164"/>
      <c r="H217" s="259"/>
      <c r="I217" s="260"/>
      <c r="J217" s="261"/>
      <c r="K217" s="162"/>
      <c r="L217" s="163" t="s">
        <v>146</v>
      </c>
      <c r="M217" s="164"/>
      <c r="N217" s="162"/>
      <c r="O217" s="163" t="s">
        <v>640</v>
      </c>
      <c r="P217" s="164"/>
      <c r="Q217" s="165"/>
      <c r="R217" s="171"/>
      <c r="S217" s="167"/>
      <c r="T217" s="165"/>
      <c r="U217" s="168"/>
      <c r="V217" s="167"/>
      <c r="W217" s="165"/>
      <c r="X217" s="168"/>
      <c r="Y217" s="167"/>
      <c r="Z217" s="825"/>
      <c r="AA217" s="825"/>
      <c r="AB217" s="817"/>
    </row>
    <row r="218" spans="1:28" ht="12.75" customHeight="1">
      <c r="A218" s="812">
        <v>3</v>
      </c>
      <c r="B218" s="814">
        <v>78</v>
      </c>
      <c r="C218" s="826" t="str">
        <f>IF(B218="",B218,VLOOKUP(B218,'Список уч-ов'!A:L,3,FALSE))</f>
        <v>ЦЫМБАЛЮК Дмитрий</v>
      </c>
      <c r="D218" s="828" t="str">
        <f>IF(B218="",B218,VLOOKUP(B218,'Список уч-ов'!A:L,7,FALSE))</f>
        <v>Пермь </v>
      </c>
      <c r="E218" s="169"/>
      <c r="F218" s="157" t="s">
        <v>7</v>
      </c>
      <c r="G218" s="158"/>
      <c r="H218" s="156"/>
      <c r="I218" s="157" t="s">
        <v>15</v>
      </c>
      <c r="J218" s="158"/>
      <c r="K218" s="247"/>
      <c r="L218" s="257"/>
      <c r="M218" s="258"/>
      <c r="N218" s="156"/>
      <c r="O218" s="157" t="s">
        <v>15</v>
      </c>
      <c r="P218" s="158"/>
      <c r="Q218" s="159"/>
      <c r="R218" s="160"/>
      <c r="S218" s="161"/>
      <c r="T218" s="159"/>
      <c r="U218" s="160"/>
      <c r="V218" s="161"/>
      <c r="W218" s="159"/>
      <c r="X218" s="160"/>
      <c r="Y218" s="161"/>
      <c r="Z218" s="824">
        <f>F218+I218+O218</f>
        <v>5</v>
      </c>
      <c r="AA218" s="831"/>
      <c r="AB218" s="816">
        <f>IF(B218="","",(RANK(Z218,Z214:Z221)))</f>
        <v>2</v>
      </c>
    </row>
    <row r="219" spans="1:28" ht="12.75" customHeight="1">
      <c r="A219" s="813"/>
      <c r="B219" s="830"/>
      <c r="C219" s="827">
        <f>IF(B219="",B219,VLOOKUP(B219,'[5]Список уч-ов'!$A:$K,11,FALSE))</f>
        <v>0</v>
      </c>
      <c r="D219" s="829" t="e">
        <f>IF(C219="",C219,VLOOKUP(C219,'[5]Список уч-ов'!$A:$K,11,FALSE))</f>
        <v>#N/A</v>
      </c>
      <c r="E219" s="170"/>
      <c r="F219" s="163" t="s">
        <v>641</v>
      </c>
      <c r="G219" s="164"/>
      <c r="H219" s="162"/>
      <c r="I219" s="163" t="s">
        <v>640</v>
      </c>
      <c r="J219" s="164"/>
      <c r="K219" s="259"/>
      <c r="L219" s="260"/>
      <c r="M219" s="261"/>
      <c r="N219" s="162"/>
      <c r="O219" s="163" t="s">
        <v>638</v>
      </c>
      <c r="P219" s="164"/>
      <c r="Q219" s="165"/>
      <c r="R219" s="166"/>
      <c r="S219" s="167"/>
      <c r="T219" s="165"/>
      <c r="U219" s="168"/>
      <c r="V219" s="167"/>
      <c r="W219" s="165"/>
      <c r="X219" s="168"/>
      <c r="Y219" s="167"/>
      <c r="Z219" s="825"/>
      <c r="AA219" s="832"/>
      <c r="AB219" s="817"/>
    </row>
    <row r="220" spans="1:28" ht="12.75" customHeight="1">
      <c r="A220" s="812">
        <v>4</v>
      </c>
      <c r="B220" s="814">
        <v>88</v>
      </c>
      <c r="C220" s="826" t="str">
        <f>IF(B220="",B220,VLOOKUP(B220,'Список уч-ов'!A:L,3,FALSE))</f>
        <v>ЧЕТАЕВ Константин</v>
      </c>
      <c r="D220" s="828" t="str">
        <f>IF(B220="",B220,VLOOKUP(B220,'Список уч-ов'!A:L,7,FALSE))</f>
        <v>Самара</v>
      </c>
      <c r="E220" s="169"/>
      <c r="F220" s="157" t="s">
        <v>7</v>
      </c>
      <c r="G220" s="158"/>
      <c r="H220" s="156"/>
      <c r="I220" s="157" t="s">
        <v>7</v>
      </c>
      <c r="J220" s="158"/>
      <c r="K220" s="156"/>
      <c r="L220" s="157" t="s">
        <v>7</v>
      </c>
      <c r="M220" s="158"/>
      <c r="N220" s="247"/>
      <c r="O220" s="257"/>
      <c r="P220" s="258"/>
      <c r="Q220" s="159"/>
      <c r="R220" s="160"/>
      <c r="S220" s="161"/>
      <c r="T220" s="159"/>
      <c r="U220" s="160"/>
      <c r="V220" s="161"/>
      <c r="W220" s="159"/>
      <c r="X220" s="160"/>
      <c r="Y220" s="161"/>
      <c r="Z220" s="824">
        <f>F220+I220+L220</f>
        <v>3</v>
      </c>
      <c r="AA220" s="831"/>
      <c r="AB220" s="816">
        <f>IF(B220="","",(RANK(Z220,Z214:Z221)))</f>
        <v>4</v>
      </c>
    </row>
    <row r="221" spans="1:28" ht="12.75" customHeight="1">
      <c r="A221" s="813"/>
      <c r="B221" s="830"/>
      <c r="C221" s="827">
        <f>IF(B221="",B221,VLOOKUP(B221,'[5]Список уч-ов'!$A:$K,11,FALSE))</f>
        <v>0</v>
      </c>
      <c r="D221" s="829" t="e">
        <f>IF(C221="",C221,VLOOKUP(C221,'[5]Список уч-ов'!$A:$K,11,FALSE))</f>
        <v>#N/A</v>
      </c>
      <c r="E221" s="170"/>
      <c r="F221" s="163" t="s">
        <v>641</v>
      </c>
      <c r="G221" s="164"/>
      <c r="H221" s="162"/>
      <c r="I221" s="163" t="s">
        <v>146</v>
      </c>
      <c r="J221" s="164"/>
      <c r="K221" s="162"/>
      <c r="L221" s="163" t="s">
        <v>641</v>
      </c>
      <c r="M221" s="164"/>
      <c r="N221" s="259"/>
      <c r="O221" s="260"/>
      <c r="P221" s="261"/>
      <c r="Q221" s="165"/>
      <c r="R221" s="166"/>
      <c r="S221" s="167"/>
      <c r="T221" s="165"/>
      <c r="U221" s="163"/>
      <c r="V221" s="167"/>
      <c r="W221" s="165"/>
      <c r="X221" s="168"/>
      <c r="Y221" s="167"/>
      <c r="Z221" s="825"/>
      <c r="AA221" s="832"/>
      <c r="AB221" s="817"/>
    </row>
    <row r="222" spans="1:28" ht="15.75" customHeight="1">
      <c r="A222" s="148" t="str">
        <f>A172</f>
        <v>Предварительный этап</v>
      </c>
      <c r="B222" s="237"/>
      <c r="C222" s="145"/>
      <c r="D222" s="146"/>
      <c r="E222" s="147"/>
      <c r="F222" s="147"/>
      <c r="G222" s="147"/>
      <c r="H222" s="147"/>
      <c r="I222" s="147"/>
      <c r="J222" s="147"/>
      <c r="K222" s="147"/>
      <c r="L222" s="147"/>
      <c r="M222" s="147"/>
      <c r="N222" s="147"/>
      <c r="O222" s="147"/>
      <c r="P222" s="147"/>
      <c r="Q222" s="147"/>
      <c r="R222" s="147"/>
      <c r="S222" s="147"/>
      <c r="T222" s="147"/>
      <c r="U222" s="147"/>
      <c r="V222" s="147"/>
      <c r="W222" s="147"/>
      <c r="X222" s="147"/>
      <c r="Y222" s="147"/>
      <c r="Z222" s="148" t="s">
        <v>137</v>
      </c>
      <c r="AA222" s="149"/>
      <c r="AB222" s="149"/>
    </row>
    <row r="223" spans="1:31" ht="12.75" customHeight="1">
      <c r="A223" s="151" t="s">
        <v>2</v>
      </c>
      <c r="B223" s="238"/>
      <c r="C223" s="152" t="s">
        <v>3</v>
      </c>
      <c r="D223" s="153" t="s">
        <v>14</v>
      </c>
      <c r="E223" s="818">
        <v>1</v>
      </c>
      <c r="F223" s="819"/>
      <c r="G223" s="820"/>
      <c r="H223" s="818">
        <v>2</v>
      </c>
      <c r="I223" s="819"/>
      <c r="J223" s="820"/>
      <c r="K223" s="818">
        <v>3</v>
      </c>
      <c r="L223" s="819"/>
      <c r="M223" s="820"/>
      <c r="N223" s="818">
        <v>4</v>
      </c>
      <c r="O223" s="819"/>
      <c r="P223" s="820"/>
      <c r="Q223" s="818"/>
      <c r="R223" s="819"/>
      <c r="S223" s="820"/>
      <c r="T223" s="818" t="s">
        <v>16</v>
      </c>
      <c r="U223" s="819"/>
      <c r="V223" s="820"/>
      <c r="W223" s="818" t="s">
        <v>17</v>
      </c>
      <c r="X223" s="819"/>
      <c r="Y223" s="820"/>
      <c r="Z223" s="154" t="s">
        <v>4</v>
      </c>
      <c r="AA223" s="154" t="s">
        <v>5</v>
      </c>
      <c r="AB223" s="154" t="s">
        <v>6</v>
      </c>
      <c r="AE223" s="155"/>
    </row>
    <row r="224" spans="1:31" ht="12.75" customHeight="1">
      <c r="A224" s="812">
        <v>1</v>
      </c>
      <c r="B224" s="814">
        <v>22</v>
      </c>
      <c r="C224" s="826" t="str">
        <f>IF(B224="",B224,VLOOKUP(B224,'Список уч-ов'!A:L,3,FALSE))</f>
        <v>КРЕТОВ Глеб</v>
      </c>
      <c r="D224" s="828" t="str">
        <f>IF(B224="",B224,VLOOKUP(B224,'Список уч-ов'!A:L,7,FALSE))</f>
        <v>Самара</v>
      </c>
      <c r="E224" s="247"/>
      <c r="F224" s="257"/>
      <c r="G224" s="258"/>
      <c r="H224" s="156"/>
      <c r="I224" s="157" t="s">
        <v>15</v>
      </c>
      <c r="J224" s="158"/>
      <c r="K224" s="156"/>
      <c r="L224" s="157" t="s">
        <v>15</v>
      </c>
      <c r="M224" s="158"/>
      <c r="N224" s="156"/>
      <c r="O224" s="157" t="s">
        <v>15</v>
      </c>
      <c r="P224" s="158"/>
      <c r="Q224" s="159"/>
      <c r="R224" s="160"/>
      <c r="S224" s="161"/>
      <c r="T224" s="159"/>
      <c r="U224" s="160"/>
      <c r="V224" s="161"/>
      <c r="W224" s="159"/>
      <c r="X224" s="160"/>
      <c r="Y224" s="161"/>
      <c r="Z224" s="824">
        <f>I224+L224+O224</f>
        <v>6</v>
      </c>
      <c r="AA224" s="824"/>
      <c r="AB224" s="816">
        <f>IF(B224="","",(RANK(Z224,Z224:Z231)))</f>
        <v>1</v>
      </c>
      <c r="AE224" s="155"/>
    </row>
    <row r="225" spans="1:31" ht="12.75" customHeight="1">
      <c r="A225" s="813"/>
      <c r="B225" s="830"/>
      <c r="C225" s="827">
        <f>IF(B225="",B225,VLOOKUP(B225,'[5]Список уч-ов'!$A:$K,11,FALSE))</f>
        <v>0</v>
      </c>
      <c r="D225" s="829" t="e">
        <f>IF(C225="",C225,VLOOKUP(C225,'[5]Список уч-ов'!$A:$K,11,FALSE))</f>
        <v>#N/A</v>
      </c>
      <c r="E225" s="259"/>
      <c r="F225" s="260"/>
      <c r="G225" s="261"/>
      <c r="H225" s="162"/>
      <c r="I225" s="163" t="s">
        <v>638</v>
      </c>
      <c r="J225" s="164"/>
      <c r="K225" s="162"/>
      <c r="L225" s="163" t="s">
        <v>638</v>
      </c>
      <c r="M225" s="164"/>
      <c r="N225" s="162"/>
      <c r="O225" s="163" t="s">
        <v>638</v>
      </c>
      <c r="P225" s="164"/>
      <c r="Q225" s="165"/>
      <c r="R225" s="166"/>
      <c r="S225" s="167"/>
      <c r="T225" s="165"/>
      <c r="U225" s="168"/>
      <c r="V225" s="167"/>
      <c r="W225" s="165"/>
      <c r="X225" s="168"/>
      <c r="Y225" s="167"/>
      <c r="Z225" s="825"/>
      <c r="AA225" s="825"/>
      <c r="AB225" s="817"/>
      <c r="AE225" s="155"/>
    </row>
    <row r="226" spans="1:31" ht="12.75" customHeight="1">
      <c r="A226" s="812">
        <v>2</v>
      </c>
      <c r="B226" s="814">
        <v>35</v>
      </c>
      <c r="C226" s="826" t="str">
        <f>IF(B226="",B226,VLOOKUP(B226,'Список уч-ов'!A:L,3,FALSE))</f>
        <v>БЕЛОВ Андрей</v>
      </c>
      <c r="D226" s="828" t="str">
        <f>IF(B226="",B226,VLOOKUP(B226,'Список уч-ов'!A:L,7,FALSE))</f>
        <v>Самара</v>
      </c>
      <c r="E226" s="169"/>
      <c r="F226" s="157" t="s">
        <v>7</v>
      </c>
      <c r="G226" s="158"/>
      <c r="H226" s="247"/>
      <c r="I226" s="257"/>
      <c r="J226" s="258"/>
      <c r="K226" s="156"/>
      <c r="L226" s="157" t="s">
        <v>7</v>
      </c>
      <c r="M226" s="158"/>
      <c r="N226" s="156"/>
      <c r="O226" s="157" t="s">
        <v>7</v>
      </c>
      <c r="P226" s="158"/>
      <c r="Q226" s="159"/>
      <c r="R226" s="160"/>
      <c r="S226" s="161"/>
      <c r="T226" s="159"/>
      <c r="U226" s="160"/>
      <c r="V226" s="161"/>
      <c r="W226" s="159"/>
      <c r="X226" s="160"/>
      <c r="Y226" s="161"/>
      <c r="Z226" s="824">
        <f>F226+L226+O226</f>
        <v>3</v>
      </c>
      <c r="AA226" s="824"/>
      <c r="AB226" s="816">
        <f>IF(B226="","",(RANK(Z226,Z224:Z231)))</f>
        <v>4</v>
      </c>
      <c r="AE226" s="155"/>
    </row>
    <row r="227" spans="1:28" ht="12.75" customHeight="1">
      <c r="A227" s="813"/>
      <c r="B227" s="830"/>
      <c r="C227" s="827">
        <f>IF(B227="",B227,VLOOKUP(B227,'[5]Список уч-ов'!$A:$K,11,FALSE))</f>
        <v>0</v>
      </c>
      <c r="D227" s="829" t="e">
        <f>IF(C227="",C227,VLOOKUP(C227,'[5]Список уч-ов'!$A:$K,11,FALSE))</f>
        <v>#N/A</v>
      </c>
      <c r="E227" s="170"/>
      <c r="F227" s="163" t="s">
        <v>641</v>
      </c>
      <c r="G227" s="164"/>
      <c r="H227" s="259"/>
      <c r="I227" s="260"/>
      <c r="J227" s="261"/>
      <c r="K227" s="162"/>
      <c r="L227" s="163" t="s">
        <v>641</v>
      </c>
      <c r="M227" s="164"/>
      <c r="N227" s="162"/>
      <c r="O227" s="163" t="s">
        <v>641</v>
      </c>
      <c r="P227" s="164"/>
      <c r="Q227" s="165"/>
      <c r="R227" s="171"/>
      <c r="S227" s="167"/>
      <c r="T227" s="165"/>
      <c r="U227" s="168"/>
      <c r="V227" s="167"/>
      <c r="W227" s="165"/>
      <c r="X227" s="168"/>
      <c r="Y227" s="167"/>
      <c r="Z227" s="825"/>
      <c r="AA227" s="825"/>
      <c r="AB227" s="817"/>
    </row>
    <row r="228" spans="1:28" ht="12.75" customHeight="1">
      <c r="A228" s="812">
        <v>3</v>
      </c>
      <c r="B228" s="814">
        <v>65</v>
      </c>
      <c r="C228" s="826" t="str">
        <f>IF(B228="",B228,VLOOKUP(B228,'Список уч-ов'!A:L,3,FALSE))</f>
        <v>НИКОЛЬСКИЙ Александр</v>
      </c>
      <c r="D228" s="828" t="str">
        <f>IF(B228="",B228,VLOOKUP(B228,'Список уч-ов'!A:L,7,FALSE))</f>
        <v>Рязань</v>
      </c>
      <c r="E228" s="169"/>
      <c r="F228" s="157" t="s">
        <v>7</v>
      </c>
      <c r="G228" s="158"/>
      <c r="H228" s="156"/>
      <c r="I228" s="157" t="s">
        <v>15</v>
      </c>
      <c r="J228" s="158"/>
      <c r="K228" s="247"/>
      <c r="L228" s="257"/>
      <c r="M228" s="258"/>
      <c r="N228" s="156"/>
      <c r="O228" s="157" t="s">
        <v>15</v>
      </c>
      <c r="P228" s="158"/>
      <c r="Q228" s="159"/>
      <c r="R228" s="160"/>
      <c r="S228" s="161"/>
      <c r="T228" s="159"/>
      <c r="U228" s="160"/>
      <c r="V228" s="161"/>
      <c r="W228" s="159"/>
      <c r="X228" s="160"/>
      <c r="Y228" s="161"/>
      <c r="Z228" s="824">
        <f>F228+I228+O228</f>
        <v>5</v>
      </c>
      <c r="AA228" s="831"/>
      <c r="AB228" s="816">
        <f>IF(B228="","",(RANK(Z228,Z224:Z231)))</f>
        <v>2</v>
      </c>
    </row>
    <row r="229" spans="1:28" ht="12.75" customHeight="1">
      <c r="A229" s="813"/>
      <c r="B229" s="830"/>
      <c r="C229" s="827">
        <f>IF(B229="",B229,VLOOKUP(B229,'[5]Список уч-ов'!$A:$K,11,FALSE))</f>
        <v>0</v>
      </c>
      <c r="D229" s="829" t="e">
        <f>IF(C229="",C229,VLOOKUP(C229,'[5]Список уч-ов'!$A:$K,11,FALSE))</f>
        <v>#N/A</v>
      </c>
      <c r="E229" s="170"/>
      <c r="F229" s="163" t="s">
        <v>641</v>
      </c>
      <c r="G229" s="164"/>
      <c r="H229" s="162"/>
      <c r="I229" s="163" t="s">
        <v>638</v>
      </c>
      <c r="J229" s="164"/>
      <c r="K229" s="259"/>
      <c r="L229" s="260"/>
      <c r="M229" s="261"/>
      <c r="N229" s="162"/>
      <c r="O229" s="163" t="s">
        <v>639</v>
      </c>
      <c r="P229" s="164"/>
      <c r="Q229" s="165"/>
      <c r="R229" s="166"/>
      <c r="S229" s="167"/>
      <c r="T229" s="165"/>
      <c r="U229" s="168"/>
      <c r="V229" s="167"/>
      <c r="W229" s="165"/>
      <c r="X229" s="168"/>
      <c r="Y229" s="167"/>
      <c r="Z229" s="825"/>
      <c r="AA229" s="832"/>
      <c r="AB229" s="817"/>
    </row>
    <row r="230" spans="1:28" ht="12.75" customHeight="1">
      <c r="A230" s="812">
        <v>4</v>
      </c>
      <c r="B230" s="814">
        <v>93</v>
      </c>
      <c r="C230" s="826" t="str">
        <f>IF(B230="",B230,VLOOKUP(B230,'Список уч-ов'!A:L,3,FALSE))</f>
        <v>ТОПОРКОВ Юрий</v>
      </c>
      <c r="D230" s="828" t="str">
        <f>IF(B230="",B230,VLOOKUP(B230,'Список уч-ов'!A:L,7,FALSE))</f>
        <v>с. Бакалы</v>
      </c>
      <c r="E230" s="169"/>
      <c r="F230" s="157" t="s">
        <v>7</v>
      </c>
      <c r="G230" s="158"/>
      <c r="H230" s="156"/>
      <c r="I230" s="157" t="s">
        <v>15</v>
      </c>
      <c r="J230" s="158"/>
      <c r="K230" s="156"/>
      <c r="L230" s="157" t="s">
        <v>7</v>
      </c>
      <c r="M230" s="158"/>
      <c r="N230" s="247"/>
      <c r="O230" s="257"/>
      <c r="P230" s="258"/>
      <c r="Q230" s="159"/>
      <c r="R230" s="160"/>
      <c r="S230" s="161"/>
      <c r="T230" s="159"/>
      <c r="U230" s="160"/>
      <c r="V230" s="161"/>
      <c r="W230" s="159"/>
      <c r="X230" s="160"/>
      <c r="Y230" s="161"/>
      <c r="Z230" s="824">
        <f>F230+I230+L230</f>
        <v>4</v>
      </c>
      <c r="AA230" s="831"/>
      <c r="AB230" s="816">
        <f>IF(B230="","",(RANK(Z230,Z224:Z231)))</f>
        <v>3</v>
      </c>
    </row>
    <row r="231" spans="1:28" ht="12.75" customHeight="1">
      <c r="A231" s="813"/>
      <c r="B231" s="830"/>
      <c r="C231" s="827">
        <f>IF(B231="",B231,VLOOKUP(B231,'[5]Список уч-ов'!$A:$K,11,FALSE))</f>
        <v>0</v>
      </c>
      <c r="D231" s="829" t="e">
        <f>IF(C231="",C231,VLOOKUP(C231,'[5]Список уч-ов'!$A:$K,11,FALSE))</f>
        <v>#N/A</v>
      </c>
      <c r="E231" s="170"/>
      <c r="F231" s="163" t="s">
        <v>641</v>
      </c>
      <c r="G231" s="164"/>
      <c r="H231" s="162"/>
      <c r="I231" s="163" t="s">
        <v>638</v>
      </c>
      <c r="J231" s="164"/>
      <c r="K231" s="162"/>
      <c r="L231" s="163" t="s">
        <v>145</v>
      </c>
      <c r="M231" s="164"/>
      <c r="N231" s="259"/>
      <c r="O231" s="260"/>
      <c r="P231" s="261"/>
      <c r="Q231" s="165"/>
      <c r="R231" s="166"/>
      <c r="S231" s="167"/>
      <c r="T231" s="165"/>
      <c r="U231" s="163"/>
      <c r="V231" s="167"/>
      <c r="W231" s="165"/>
      <c r="X231" s="168"/>
      <c r="Y231" s="167"/>
      <c r="Z231" s="825"/>
      <c r="AA231" s="832"/>
      <c r="AB231" s="817"/>
    </row>
    <row r="232" spans="1:28" ht="15.75" customHeight="1">
      <c r="A232" s="148" t="str">
        <f>A172</f>
        <v>Предварительный этап</v>
      </c>
      <c r="B232" s="237"/>
      <c r="C232" s="145"/>
      <c r="D232" s="146"/>
      <c r="E232" s="147"/>
      <c r="F232" s="147"/>
      <c r="G232" s="147"/>
      <c r="H232" s="147"/>
      <c r="I232" s="147"/>
      <c r="J232" s="147"/>
      <c r="K232" s="147"/>
      <c r="L232" s="147"/>
      <c r="M232" s="147"/>
      <c r="N232" s="147"/>
      <c r="O232" s="147"/>
      <c r="P232" s="147"/>
      <c r="Q232" s="147"/>
      <c r="R232" s="147"/>
      <c r="S232" s="147"/>
      <c r="T232" s="147"/>
      <c r="U232" s="147"/>
      <c r="V232" s="147"/>
      <c r="W232" s="147"/>
      <c r="X232" s="147"/>
      <c r="Y232" s="147"/>
      <c r="Z232" s="148" t="s">
        <v>138</v>
      </c>
      <c r="AA232" s="149"/>
      <c r="AB232" s="149"/>
    </row>
    <row r="233" spans="1:31" ht="12.75" customHeight="1">
      <c r="A233" s="151" t="s">
        <v>2</v>
      </c>
      <c r="B233" s="238"/>
      <c r="C233" s="152" t="s">
        <v>3</v>
      </c>
      <c r="D233" s="153" t="s">
        <v>14</v>
      </c>
      <c r="E233" s="818">
        <v>1</v>
      </c>
      <c r="F233" s="819"/>
      <c r="G233" s="820"/>
      <c r="H233" s="818">
        <v>2</v>
      </c>
      <c r="I233" s="819"/>
      <c r="J233" s="820"/>
      <c r="K233" s="818">
        <v>3</v>
      </c>
      <c r="L233" s="819"/>
      <c r="M233" s="820"/>
      <c r="N233" s="818">
        <v>4</v>
      </c>
      <c r="O233" s="819"/>
      <c r="P233" s="820"/>
      <c r="Q233" s="818"/>
      <c r="R233" s="819"/>
      <c r="S233" s="820"/>
      <c r="T233" s="818" t="s">
        <v>16</v>
      </c>
      <c r="U233" s="819"/>
      <c r="V233" s="820"/>
      <c r="W233" s="818" t="s">
        <v>17</v>
      </c>
      <c r="X233" s="819"/>
      <c r="Y233" s="820"/>
      <c r="Z233" s="154" t="s">
        <v>4</v>
      </c>
      <c r="AA233" s="154" t="s">
        <v>5</v>
      </c>
      <c r="AB233" s="154" t="s">
        <v>6</v>
      </c>
      <c r="AE233" s="155"/>
    </row>
    <row r="234" spans="1:31" ht="12.75" customHeight="1">
      <c r="A234" s="812">
        <v>1</v>
      </c>
      <c r="B234" s="814">
        <v>23</v>
      </c>
      <c r="C234" s="826" t="str">
        <f>IF(B234="",B234,VLOOKUP(B234,'Список уч-ов'!A:L,3,FALSE))</f>
        <v>СМИРНОВ Сергей</v>
      </c>
      <c r="D234" s="828" t="str">
        <f>IF(B234="",B234,VLOOKUP(B234,'Список уч-ов'!A:L,7,FALSE))</f>
        <v>Самара</v>
      </c>
      <c r="E234" s="247"/>
      <c r="F234" s="257"/>
      <c r="G234" s="258"/>
      <c r="H234" s="156"/>
      <c r="I234" s="157" t="s">
        <v>15</v>
      </c>
      <c r="J234" s="158"/>
      <c r="K234" s="156"/>
      <c r="L234" s="157" t="s">
        <v>7</v>
      </c>
      <c r="M234" s="158"/>
      <c r="N234" s="156"/>
      <c r="O234" s="157" t="s">
        <v>15</v>
      </c>
      <c r="P234" s="158"/>
      <c r="Q234" s="159"/>
      <c r="R234" s="160"/>
      <c r="S234" s="161"/>
      <c r="T234" s="159"/>
      <c r="U234" s="160"/>
      <c r="V234" s="161"/>
      <c r="W234" s="159"/>
      <c r="X234" s="160"/>
      <c r="Y234" s="161"/>
      <c r="Z234" s="824">
        <f>I234+L234+O234</f>
        <v>5</v>
      </c>
      <c r="AA234" s="831" t="s">
        <v>7</v>
      </c>
      <c r="AB234" s="816">
        <v>2</v>
      </c>
      <c r="AE234" s="155"/>
    </row>
    <row r="235" spans="1:31" ht="12.75" customHeight="1">
      <c r="A235" s="813"/>
      <c r="B235" s="830"/>
      <c r="C235" s="827">
        <f>IF(B235="",B235,VLOOKUP(B235,'[5]Список уч-ов'!$A:$K,11,FALSE))</f>
        <v>0</v>
      </c>
      <c r="D235" s="829" t="e">
        <f>IF(C235="",C235,VLOOKUP(C235,'[5]Список уч-ов'!$A:$K,11,FALSE))</f>
        <v>#N/A</v>
      </c>
      <c r="E235" s="259"/>
      <c r="F235" s="260"/>
      <c r="G235" s="261"/>
      <c r="H235" s="162"/>
      <c r="I235" s="163" t="s">
        <v>638</v>
      </c>
      <c r="J235" s="164"/>
      <c r="K235" s="162"/>
      <c r="L235" s="163" t="s">
        <v>145</v>
      </c>
      <c r="M235" s="164"/>
      <c r="N235" s="162"/>
      <c r="O235" s="163" t="s">
        <v>639</v>
      </c>
      <c r="P235" s="164"/>
      <c r="Q235" s="165"/>
      <c r="R235" s="166"/>
      <c r="S235" s="167"/>
      <c r="T235" s="165"/>
      <c r="U235" s="168"/>
      <c r="V235" s="167"/>
      <c r="W235" s="165"/>
      <c r="X235" s="168"/>
      <c r="Y235" s="167"/>
      <c r="Z235" s="825"/>
      <c r="AA235" s="832"/>
      <c r="AB235" s="817"/>
      <c r="AE235" s="155"/>
    </row>
    <row r="236" spans="1:31" ht="12.75" customHeight="1">
      <c r="A236" s="812">
        <v>2</v>
      </c>
      <c r="B236" s="814">
        <v>34</v>
      </c>
      <c r="C236" s="826" t="str">
        <f>IF(B236="",B236,VLOOKUP(B236,'Список уч-ов'!A:L,3,FALSE))</f>
        <v>БАХМЕТЬЕВ Валерий</v>
      </c>
      <c r="D236" s="828" t="str">
        <f>IF(B236="",B236,VLOOKUP(B236,'Список уч-ов'!A:L,7,FALSE))</f>
        <v>Самара</v>
      </c>
      <c r="E236" s="169"/>
      <c r="F236" s="157" t="s">
        <v>7</v>
      </c>
      <c r="G236" s="158"/>
      <c r="H236" s="247"/>
      <c r="I236" s="257"/>
      <c r="J236" s="258"/>
      <c r="K236" s="156"/>
      <c r="L236" s="157" t="s">
        <v>7</v>
      </c>
      <c r="M236" s="158"/>
      <c r="N236" s="156"/>
      <c r="O236" s="157" t="s">
        <v>7</v>
      </c>
      <c r="P236" s="158"/>
      <c r="Q236" s="159"/>
      <c r="R236" s="160"/>
      <c r="S236" s="161"/>
      <c r="T236" s="159"/>
      <c r="U236" s="160"/>
      <c r="V236" s="161"/>
      <c r="W236" s="159"/>
      <c r="X236" s="160"/>
      <c r="Y236" s="161"/>
      <c r="Z236" s="824">
        <f>F236+L236+O236</f>
        <v>3</v>
      </c>
      <c r="AA236" s="824"/>
      <c r="AB236" s="816">
        <f>IF(B236="","",(RANK(Z236,Z234:Z241)))</f>
        <v>4</v>
      </c>
      <c r="AE236" s="155"/>
    </row>
    <row r="237" spans="1:28" ht="12.75" customHeight="1">
      <c r="A237" s="813"/>
      <c r="B237" s="830"/>
      <c r="C237" s="827">
        <f>IF(B237="",B237,VLOOKUP(B237,'[5]Список уч-ов'!$A:$K,11,FALSE))</f>
        <v>0</v>
      </c>
      <c r="D237" s="829" t="e">
        <f>IF(C237="",C237,VLOOKUP(C237,'[5]Список уч-ов'!$A:$K,11,FALSE))</f>
        <v>#N/A</v>
      </c>
      <c r="E237" s="170"/>
      <c r="F237" s="163" t="s">
        <v>641</v>
      </c>
      <c r="G237" s="164"/>
      <c r="H237" s="259"/>
      <c r="I237" s="260"/>
      <c r="J237" s="261"/>
      <c r="K237" s="162"/>
      <c r="L237" s="163" t="s">
        <v>145</v>
      </c>
      <c r="M237" s="164"/>
      <c r="N237" s="162"/>
      <c r="O237" s="163" t="s">
        <v>641</v>
      </c>
      <c r="P237" s="164"/>
      <c r="Q237" s="165"/>
      <c r="R237" s="171"/>
      <c r="S237" s="167"/>
      <c r="T237" s="165"/>
      <c r="U237" s="168"/>
      <c r="V237" s="167"/>
      <c r="W237" s="165"/>
      <c r="X237" s="168"/>
      <c r="Y237" s="167"/>
      <c r="Z237" s="825"/>
      <c r="AA237" s="825"/>
      <c r="AB237" s="817"/>
    </row>
    <row r="238" spans="1:28" ht="12.75" customHeight="1">
      <c r="A238" s="812">
        <v>3</v>
      </c>
      <c r="B238" s="814">
        <v>79</v>
      </c>
      <c r="C238" s="826" t="str">
        <f>IF(B238="",B238,VLOOKUP(B238,'Список уч-ов'!A:L,3,FALSE))</f>
        <v>ЧИСТЯКОВ Алексей</v>
      </c>
      <c r="D238" s="828" t="str">
        <f>IF(B238="",B238,VLOOKUP(B238,'Список уч-ов'!A:L,7,FALSE))</f>
        <v>Пермь </v>
      </c>
      <c r="E238" s="169"/>
      <c r="F238" s="157" t="s">
        <v>15</v>
      </c>
      <c r="G238" s="158"/>
      <c r="H238" s="156"/>
      <c r="I238" s="157" t="s">
        <v>15</v>
      </c>
      <c r="J238" s="158"/>
      <c r="K238" s="247"/>
      <c r="L238" s="257"/>
      <c r="M238" s="258"/>
      <c r="N238" s="156"/>
      <c r="O238" s="157" t="s">
        <v>7</v>
      </c>
      <c r="P238" s="158"/>
      <c r="Q238" s="159"/>
      <c r="R238" s="160"/>
      <c r="S238" s="161"/>
      <c r="T238" s="159"/>
      <c r="U238" s="160"/>
      <c r="V238" s="161"/>
      <c r="W238" s="159"/>
      <c r="X238" s="160"/>
      <c r="Y238" s="161"/>
      <c r="Z238" s="824">
        <f>F238+I238+O238</f>
        <v>5</v>
      </c>
      <c r="AA238" s="831" t="s">
        <v>642</v>
      </c>
      <c r="AB238" s="816">
        <f>IF(B238="","",(RANK(Z238,Z234:Z241)))</f>
        <v>1</v>
      </c>
    </row>
    <row r="239" spans="1:28" ht="12.75" customHeight="1">
      <c r="A239" s="813"/>
      <c r="B239" s="830"/>
      <c r="C239" s="827">
        <f>IF(B239="",B239,VLOOKUP(B239,'[5]Список уч-ов'!$A:$K,11,FALSE))</f>
        <v>0</v>
      </c>
      <c r="D239" s="829" t="e">
        <f>IF(C239="",C239,VLOOKUP(C239,'[5]Список уч-ов'!$A:$K,11,FALSE))</f>
        <v>#N/A</v>
      </c>
      <c r="E239" s="170"/>
      <c r="F239" s="163" t="s">
        <v>639</v>
      </c>
      <c r="G239" s="164"/>
      <c r="H239" s="162"/>
      <c r="I239" s="163" t="s">
        <v>639</v>
      </c>
      <c r="J239" s="164"/>
      <c r="K239" s="259"/>
      <c r="L239" s="260"/>
      <c r="M239" s="261"/>
      <c r="N239" s="162"/>
      <c r="O239" s="163" t="s">
        <v>146</v>
      </c>
      <c r="P239" s="164"/>
      <c r="Q239" s="165"/>
      <c r="R239" s="166"/>
      <c r="S239" s="167"/>
      <c r="T239" s="165"/>
      <c r="U239" s="168"/>
      <c r="V239" s="167"/>
      <c r="W239" s="165"/>
      <c r="X239" s="168"/>
      <c r="Y239" s="167"/>
      <c r="Z239" s="825"/>
      <c r="AA239" s="832"/>
      <c r="AB239" s="817"/>
    </row>
    <row r="240" spans="1:28" ht="12.75" customHeight="1">
      <c r="A240" s="812">
        <v>4</v>
      </c>
      <c r="B240" s="814">
        <v>92</v>
      </c>
      <c r="C240" s="826" t="str">
        <f>IF(B240="",B240,VLOOKUP(B240,'Список уч-ов'!A:L,3,FALSE))</f>
        <v>УРМАНОВ Артур</v>
      </c>
      <c r="D240" s="828" t="str">
        <f>IF(B240="",B240,VLOOKUP(B240,'Список уч-ов'!A:L,7,FALSE))</f>
        <v>Уфа</v>
      </c>
      <c r="E240" s="169"/>
      <c r="F240" s="157" t="s">
        <v>7</v>
      </c>
      <c r="G240" s="158"/>
      <c r="H240" s="156"/>
      <c r="I240" s="157" t="s">
        <v>15</v>
      </c>
      <c r="J240" s="158"/>
      <c r="K240" s="156"/>
      <c r="L240" s="157" t="s">
        <v>15</v>
      </c>
      <c r="M240" s="158"/>
      <c r="N240" s="247"/>
      <c r="O240" s="257"/>
      <c r="P240" s="258"/>
      <c r="Q240" s="159"/>
      <c r="R240" s="160"/>
      <c r="S240" s="161"/>
      <c r="T240" s="159"/>
      <c r="U240" s="160"/>
      <c r="V240" s="161"/>
      <c r="W240" s="159"/>
      <c r="X240" s="160"/>
      <c r="Y240" s="161"/>
      <c r="Z240" s="824">
        <f>F240+I240+L240</f>
        <v>5</v>
      </c>
      <c r="AA240" s="831" t="s">
        <v>643</v>
      </c>
      <c r="AB240" s="816">
        <v>3</v>
      </c>
    </row>
    <row r="241" spans="1:28" ht="12.75" customHeight="1">
      <c r="A241" s="813"/>
      <c r="B241" s="830"/>
      <c r="C241" s="827">
        <f>IF(B241="",B241,VLOOKUP(B241,'[5]Список уч-ов'!$A:$K,11,FALSE))</f>
        <v>0</v>
      </c>
      <c r="D241" s="829" t="e">
        <f>IF(C241="",C241,VLOOKUP(C241,'[5]Список уч-ов'!$A:$K,11,FALSE))</f>
        <v>#N/A</v>
      </c>
      <c r="E241" s="170"/>
      <c r="F241" s="163" t="s">
        <v>145</v>
      </c>
      <c r="G241" s="164"/>
      <c r="H241" s="162"/>
      <c r="I241" s="163" t="s">
        <v>638</v>
      </c>
      <c r="J241" s="164"/>
      <c r="K241" s="162"/>
      <c r="L241" s="163" t="s">
        <v>640</v>
      </c>
      <c r="M241" s="164"/>
      <c r="N241" s="259"/>
      <c r="O241" s="260"/>
      <c r="P241" s="261"/>
      <c r="Q241" s="165"/>
      <c r="R241" s="166"/>
      <c r="S241" s="167"/>
      <c r="T241" s="165"/>
      <c r="U241" s="163"/>
      <c r="V241" s="167"/>
      <c r="W241" s="165"/>
      <c r="X241" s="168"/>
      <c r="Y241" s="167"/>
      <c r="Z241" s="825"/>
      <c r="AA241" s="832"/>
      <c r="AB241" s="817"/>
    </row>
    <row r="242" spans="1:28" ht="15.75" customHeight="1">
      <c r="A242" s="148" t="str">
        <f>A172</f>
        <v>Предварительный этап</v>
      </c>
      <c r="B242" s="237"/>
      <c r="C242" s="145"/>
      <c r="D242" s="146"/>
      <c r="E242" s="147"/>
      <c r="F242" s="147"/>
      <c r="G242" s="147"/>
      <c r="H242" s="147"/>
      <c r="I242" s="147"/>
      <c r="J242" s="147"/>
      <c r="K242" s="147"/>
      <c r="L242" s="147"/>
      <c r="M242" s="147"/>
      <c r="N242" s="147"/>
      <c r="O242" s="147"/>
      <c r="P242" s="147"/>
      <c r="Q242" s="147"/>
      <c r="R242" s="147"/>
      <c r="S242" s="147"/>
      <c r="T242" s="147"/>
      <c r="U242" s="147"/>
      <c r="V242" s="147"/>
      <c r="W242" s="147"/>
      <c r="X242" s="147"/>
      <c r="Y242" s="147"/>
      <c r="Z242" s="148" t="s">
        <v>139</v>
      </c>
      <c r="AA242" s="149"/>
      <c r="AB242" s="149"/>
    </row>
    <row r="243" spans="1:31" ht="12.75" customHeight="1">
      <c r="A243" s="151" t="s">
        <v>2</v>
      </c>
      <c r="B243" s="238"/>
      <c r="C243" s="152" t="s">
        <v>3</v>
      </c>
      <c r="D243" s="153" t="s">
        <v>14</v>
      </c>
      <c r="E243" s="818">
        <v>1</v>
      </c>
      <c r="F243" s="819"/>
      <c r="G243" s="820"/>
      <c r="H243" s="818">
        <v>2</v>
      </c>
      <c r="I243" s="819"/>
      <c r="J243" s="820"/>
      <c r="K243" s="818">
        <v>3</v>
      </c>
      <c r="L243" s="819"/>
      <c r="M243" s="820"/>
      <c r="N243" s="818">
        <v>4</v>
      </c>
      <c r="O243" s="819"/>
      <c r="P243" s="820"/>
      <c r="Q243" s="818">
        <v>6</v>
      </c>
      <c r="R243" s="819"/>
      <c r="S243" s="820"/>
      <c r="T243" s="818" t="s">
        <v>16</v>
      </c>
      <c r="U243" s="819"/>
      <c r="V243" s="820"/>
      <c r="W243" s="818" t="s">
        <v>17</v>
      </c>
      <c r="X243" s="819"/>
      <c r="Y243" s="820"/>
      <c r="Z243" s="154" t="s">
        <v>4</v>
      </c>
      <c r="AA243" s="154" t="s">
        <v>5</v>
      </c>
      <c r="AB243" s="154" t="s">
        <v>6</v>
      </c>
      <c r="AE243" s="155"/>
    </row>
    <row r="244" spans="1:31" ht="12.75" customHeight="1">
      <c r="A244" s="812">
        <v>1</v>
      </c>
      <c r="B244" s="814">
        <v>24</v>
      </c>
      <c r="C244" s="826" t="str">
        <f>IF(B244="",B244,VLOOKUP(B244,'Список уч-ов'!A:L,3,FALSE))</f>
        <v>ЛОРКИН Алексей</v>
      </c>
      <c r="D244" s="828" t="str">
        <f>IF(B244="",B244,VLOOKUP(B244,'Список уч-ов'!A:L,7,FALSE))</f>
        <v>Самара</v>
      </c>
      <c r="E244" s="247"/>
      <c r="F244" s="257"/>
      <c r="G244" s="258"/>
      <c r="H244" s="156"/>
      <c r="I244" s="157" t="s">
        <v>15</v>
      </c>
      <c r="J244" s="158"/>
      <c r="K244" s="156"/>
      <c r="L244" s="157" t="s">
        <v>15</v>
      </c>
      <c r="M244" s="158"/>
      <c r="N244" s="156"/>
      <c r="O244" s="157" t="s">
        <v>15</v>
      </c>
      <c r="P244" s="158"/>
      <c r="Q244" s="159"/>
      <c r="R244" s="160"/>
      <c r="S244" s="161"/>
      <c r="T244" s="159"/>
      <c r="U244" s="160"/>
      <c r="V244" s="161"/>
      <c r="W244" s="159"/>
      <c r="X244" s="160"/>
      <c r="Y244" s="161"/>
      <c r="Z244" s="824">
        <f>I244+L244+O244</f>
        <v>6</v>
      </c>
      <c r="AA244" s="824"/>
      <c r="AB244" s="816">
        <f>IF(B244="","",(RANK(Z244,Z244:Z251)))</f>
        <v>1</v>
      </c>
      <c r="AE244" s="155"/>
    </row>
    <row r="245" spans="1:31" ht="12.75" customHeight="1">
      <c r="A245" s="813"/>
      <c r="B245" s="830"/>
      <c r="C245" s="827">
        <f>IF(B245="",B245,VLOOKUP(B245,'[5]Список уч-ов'!$A:$K,11,FALSE))</f>
        <v>0</v>
      </c>
      <c r="D245" s="829" t="e">
        <f>IF(C245="",C245,VLOOKUP(C245,'[5]Список уч-ов'!$A:$K,11,FALSE))</f>
        <v>#N/A</v>
      </c>
      <c r="E245" s="259"/>
      <c r="F245" s="260"/>
      <c r="G245" s="261"/>
      <c r="H245" s="162"/>
      <c r="I245" s="163" t="s">
        <v>639</v>
      </c>
      <c r="J245" s="164"/>
      <c r="K245" s="162"/>
      <c r="L245" s="163" t="s">
        <v>638</v>
      </c>
      <c r="M245" s="164"/>
      <c r="N245" s="162"/>
      <c r="O245" s="163" t="s">
        <v>638</v>
      </c>
      <c r="P245" s="164"/>
      <c r="Q245" s="165"/>
      <c r="R245" s="166"/>
      <c r="S245" s="167"/>
      <c r="T245" s="165"/>
      <c r="U245" s="168"/>
      <c r="V245" s="167"/>
      <c r="W245" s="165"/>
      <c r="X245" s="168"/>
      <c r="Y245" s="167"/>
      <c r="Z245" s="825"/>
      <c r="AA245" s="825"/>
      <c r="AB245" s="817"/>
      <c r="AE245" s="155"/>
    </row>
    <row r="246" spans="1:31" ht="12.75" customHeight="1">
      <c r="A246" s="812">
        <v>2</v>
      </c>
      <c r="B246" s="814">
        <v>31</v>
      </c>
      <c r="C246" s="826" t="str">
        <f>IF(B246="",B246,VLOOKUP(B246,'Список уч-ов'!A:L,3,FALSE))</f>
        <v>АНТИПОВ Сергей</v>
      </c>
      <c r="D246" s="828" t="str">
        <f>IF(B246="",B246,VLOOKUP(B246,'Список уч-ов'!A:L,7,FALSE))</f>
        <v>Тольятти</v>
      </c>
      <c r="E246" s="169"/>
      <c r="F246" s="157" t="s">
        <v>7</v>
      </c>
      <c r="G246" s="158"/>
      <c r="H246" s="247"/>
      <c r="I246" s="257"/>
      <c r="J246" s="258"/>
      <c r="K246" s="156"/>
      <c r="L246" s="157" t="s">
        <v>15</v>
      </c>
      <c r="M246" s="158"/>
      <c r="N246" s="156"/>
      <c r="O246" s="157" t="s">
        <v>7</v>
      </c>
      <c r="P246" s="158"/>
      <c r="Q246" s="159"/>
      <c r="R246" s="160"/>
      <c r="S246" s="161"/>
      <c r="T246" s="159"/>
      <c r="U246" s="160"/>
      <c r="V246" s="161"/>
      <c r="W246" s="159"/>
      <c r="X246" s="160"/>
      <c r="Y246" s="161"/>
      <c r="Z246" s="824">
        <f>F246+L246+O246</f>
        <v>4</v>
      </c>
      <c r="AA246" s="824"/>
      <c r="AB246" s="816">
        <f>IF(B246="","",(RANK(Z246,Z244:Z251)))</f>
        <v>3</v>
      </c>
      <c r="AE246" s="155"/>
    </row>
    <row r="247" spans="1:28" ht="12.75" customHeight="1">
      <c r="A247" s="813"/>
      <c r="B247" s="830"/>
      <c r="C247" s="827">
        <f>IF(B247="",B247,VLOOKUP(B247,'[5]Список уч-ов'!$A:$K,11,FALSE))</f>
        <v>0</v>
      </c>
      <c r="D247" s="829" t="e">
        <f>IF(C247="",C247,VLOOKUP(C247,'[5]Список уч-ов'!$A:$K,11,FALSE))</f>
        <v>#N/A</v>
      </c>
      <c r="E247" s="170"/>
      <c r="F247" s="163" t="s">
        <v>145</v>
      </c>
      <c r="G247" s="164"/>
      <c r="H247" s="259"/>
      <c r="I247" s="260"/>
      <c r="J247" s="261"/>
      <c r="K247" s="162"/>
      <c r="L247" s="163" t="s">
        <v>640</v>
      </c>
      <c r="M247" s="164"/>
      <c r="N247" s="162"/>
      <c r="O247" s="163" t="s">
        <v>145</v>
      </c>
      <c r="P247" s="164"/>
      <c r="Q247" s="165"/>
      <c r="R247" s="171"/>
      <c r="S247" s="167"/>
      <c r="T247" s="165"/>
      <c r="U247" s="168"/>
      <c r="V247" s="167"/>
      <c r="W247" s="165"/>
      <c r="X247" s="168"/>
      <c r="Y247" s="167"/>
      <c r="Z247" s="825"/>
      <c r="AA247" s="825"/>
      <c r="AB247" s="817"/>
    </row>
    <row r="248" spans="1:28" ht="12.75" customHeight="1">
      <c r="A248" s="812">
        <v>3</v>
      </c>
      <c r="B248" s="814">
        <v>80</v>
      </c>
      <c r="C248" s="826" t="str">
        <f>IF(B248="",B248,VLOOKUP(B248,'Список уч-ов'!A:L,3,FALSE))</f>
        <v>ШЕРЕМЕТЬЕВ Сергей</v>
      </c>
      <c r="D248" s="828" t="str">
        <f>IF(B248="",B248,VLOOKUP(B248,'Список уч-ов'!A:L,7,FALSE))</f>
        <v> Приволжье</v>
      </c>
      <c r="E248" s="169"/>
      <c r="F248" s="157" t="s">
        <v>7</v>
      </c>
      <c r="G248" s="158"/>
      <c r="H248" s="156"/>
      <c r="I248" s="157" t="s">
        <v>7</v>
      </c>
      <c r="J248" s="158"/>
      <c r="K248" s="247"/>
      <c r="L248" s="257"/>
      <c r="M248" s="258"/>
      <c r="N248" s="156"/>
      <c r="O248" s="157" t="s">
        <v>7</v>
      </c>
      <c r="P248" s="158"/>
      <c r="Q248" s="159"/>
      <c r="R248" s="160"/>
      <c r="S248" s="161"/>
      <c r="T248" s="159"/>
      <c r="U248" s="160"/>
      <c r="V248" s="161"/>
      <c r="W248" s="159"/>
      <c r="X248" s="160"/>
      <c r="Y248" s="161"/>
      <c r="Z248" s="824">
        <f>F248+I248+O248</f>
        <v>3</v>
      </c>
      <c r="AA248" s="831"/>
      <c r="AB248" s="816">
        <f>IF(B248="","",(RANK(Z248,Z244:Z251)))</f>
        <v>4</v>
      </c>
    </row>
    <row r="249" spans="1:28" ht="12.75" customHeight="1">
      <c r="A249" s="813"/>
      <c r="B249" s="830"/>
      <c r="C249" s="827">
        <f>IF(B249="",B249,VLOOKUP(B249,'[5]Список уч-ов'!$A:$K,11,FALSE))</f>
        <v>0</v>
      </c>
      <c r="D249" s="829" t="e">
        <f>IF(C249="",C249,VLOOKUP(C249,'[5]Список уч-ов'!$A:$K,11,FALSE))</f>
        <v>#N/A</v>
      </c>
      <c r="E249" s="170"/>
      <c r="F249" s="163" t="s">
        <v>641</v>
      </c>
      <c r="G249" s="164"/>
      <c r="H249" s="162"/>
      <c r="I249" s="163" t="s">
        <v>146</v>
      </c>
      <c r="J249" s="164"/>
      <c r="K249" s="259"/>
      <c r="L249" s="260"/>
      <c r="M249" s="261"/>
      <c r="N249" s="162"/>
      <c r="O249" s="163" t="s">
        <v>145</v>
      </c>
      <c r="P249" s="164"/>
      <c r="Q249" s="165"/>
      <c r="R249" s="166"/>
      <c r="S249" s="167"/>
      <c r="T249" s="165"/>
      <c r="U249" s="168"/>
      <c r="V249" s="167"/>
      <c r="W249" s="165"/>
      <c r="X249" s="168"/>
      <c r="Y249" s="167"/>
      <c r="Z249" s="825"/>
      <c r="AA249" s="832"/>
      <c r="AB249" s="817"/>
    </row>
    <row r="250" spans="1:28" ht="12.75" customHeight="1">
      <c r="A250" s="812">
        <v>4</v>
      </c>
      <c r="B250" s="814">
        <v>91</v>
      </c>
      <c r="C250" s="826" t="str">
        <f>IF(B250="",B250,VLOOKUP(B250,'Список уч-ов'!A:L,3,FALSE))</f>
        <v>БОНДАРЕВ Евгений</v>
      </c>
      <c r="D250" s="828" t="str">
        <f>IF(B250="",B250,VLOOKUP(B250,'Список уч-ов'!A:L,7,FALSE))</f>
        <v>Самара</v>
      </c>
      <c r="E250" s="169"/>
      <c r="F250" s="157" t="s">
        <v>7</v>
      </c>
      <c r="G250" s="158"/>
      <c r="H250" s="156"/>
      <c r="I250" s="157" t="s">
        <v>15</v>
      </c>
      <c r="J250" s="158"/>
      <c r="K250" s="156"/>
      <c r="L250" s="157" t="s">
        <v>15</v>
      </c>
      <c r="M250" s="158"/>
      <c r="N250" s="247"/>
      <c r="O250" s="257"/>
      <c r="P250" s="258"/>
      <c r="Q250" s="159"/>
      <c r="R250" s="160"/>
      <c r="S250" s="161"/>
      <c r="T250" s="159"/>
      <c r="U250" s="160"/>
      <c r="V250" s="161"/>
      <c r="W250" s="159"/>
      <c r="X250" s="160"/>
      <c r="Y250" s="161"/>
      <c r="Z250" s="824">
        <f>F250+I250+L250</f>
        <v>5</v>
      </c>
      <c r="AA250" s="831"/>
      <c r="AB250" s="816">
        <f>IF(B250="","",(RANK(Z250,Z244:Z251)))</f>
        <v>2</v>
      </c>
    </row>
    <row r="251" spans="1:28" ht="12.75" customHeight="1">
      <c r="A251" s="813"/>
      <c r="B251" s="830"/>
      <c r="C251" s="827">
        <f>IF(B251="",B251,VLOOKUP(B251,'[5]Список уч-ов'!$A:$K,11,FALSE))</f>
        <v>0</v>
      </c>
      <c r="D251" s="829" t="e">
        <f>IF(C251="",C251,VLOOKUP(C251,'[5]Список уч-ов'!$A:$K,11,FALSE))</f>
        <v>#N/A</v>
      </c>
      <c r="E251" s="170"/>
      <c r="F251" s="163" t="s">
        <v>641</v>
      </c>
      <c r="G251" s="164"/>
      <c r="H251" s="162"/>
      <c r="I251" s="163" t="s">
        <v>639</v>
      </c>
      <c r="J251" s="164"/>
      <c r="K251" s="162"/>
      <c r="L251" s="163" t="s">
        <v>639</v>
      </c>
      <c r="M251" s="164"/>
      <c r="N251" s="259"/>
      <c r="O251" s="260"/>
      <c r="P251" s="261"/>
      <c r="Q251" s="165"/>
      <c r="R251" s="166"/>
      <c r="S251" s="167"/>
      <c r="T251" s="165"/>
      <c r="U251" s="163"/>
      <c r="V251" s="167"/>
      <c r="W251" s="165"/>
      <c r="X251" s="168"/>
      <c r="Y251" s="167"/>
      <c r="Z251" s="825"/>
      <c r="AA251" s="832"/>
      <c r="AB251" s="817"/>
    </row>
    <row r="252" spans="1:28" ht="12.75" customHeight="1">
      <c r="A252" s="173"/>
      <c r="B252" s="190"/>
      <c r="C252" s="175"/>
      <c r="D252" s="176"/>
      <c r="E252" s="177"/>
      <c r="F252" s="178"/>
      <c r="G252" s="180"/>
      <c r="H252" s="180"/>
      <c r="I252" s="178"/>
      <c r="J252" s="180"/>
      <c r="K252" s="180"/>
      <c r="L252" s="178"/>
      <c r="M252" s="180"/>
      <c r="N252" s="180"/>
      <c r="O252" s="178"/>
      <c r="P252" s="180"/>
      <c r="Q252" s="191"/>
      <c r="R252" s="191"/>
      <c r="S252" s="191"/>
      <c r="T252" s="179"/>
      <c r="U252" s="178"/>
      <c r="V252" s="180"/>
      <c r="W252" s="180"/>
      <c r="X252" s="178"/>
      <c r="Y252" s="179"/>
      <c r="Z252" s="182"/>
      <c r="AA252" s="192"/>
      <c r="AB252" s="182"/>
    </row>
    <row r="253" spans="1:28" ht="12.75" customHeight="1">
      <c r="A253" s="262" t="str">
        <f>'Список уч-ов'!$B$122</f>
        <v>Главный судья - судья МК, ВК</v>
      </c>
      <c r="B253" s="190"/>
      <c r="D253" s="206"/>
      <c r="E253" s="177"/>
      <c r="F253" s="178"/>
      <c r="G253" s="180"/>
      <c r="H253" s="180"/>
      <c r="I253" s="178"/>
      <c r="J253" s="180"/>
      <c r="K253" s="180"/>
      <c r="L253" s="178"/>
      <c r="M253" s="180"/>
      <c r="N253" s="180"/>
      <c r="O253" s="178"/>
      <c r="P253" s="179"/>
      <c r="Q253" s="179"/>
      <c r="R253" s="178"/>
      <c r="S253" s="179"/>
      <c r="T253" s="180"/>
      <c r="U253" s="208"/>
      <c r="V253" s="180"/>
      <c r="W253" s="180"/>
      <c r="X253" s="208"/>
      <c r="Y253" s="179"/>
      <c r="AA253" s="183"/>
      <c r="AB253" s="263" t="str">
        <f>'Список уч-ов'!$H$122</f>
        <v>М.Д. Блюм (г. Москва)</v>
      </c>
    </row>
    <row r="254" spans="1:28" ht="12.75" customHeight="1">
      <c r="A254" s="262"/>
      <c r="B254" s="190"/>
      <c r="D254" s="206"/>
      <c r="E254" s="177"/>
      <c r="F254" s="178"/>
      <c r="G254" s="180"/>
      <c r="H254" s="180"/>
      <c r="I254" s="178"/>
      <c r="J254" s="180"/>
      <c r="K254" s="180"/>
      <c r="L254" s="178"/>
      <c r="M254" s="180"/>
      <c r="N254" s="180"/>
      <c r="O254" s="178"/>
      <c r="P254" s="179"/>
      <c r="Q254" s="179"/>
      <c r="R254" s="178"/>
      <c r="S254" s="179"/>
      <c r="T254" s="180"/>
      <c r="U254" s="208"/>
      <c r="V254" s="180"/>
      <c r="W254" s="180"/>
      <c r="X254" s="208"/>
      <c r="Y254" s="179"/>
      <c r="AA254" s="183"/>
      <c r="AB254" s="263"/>
    </row>
    <row r="255" spans="1:28" ht="12.75" customHeight="1">
      <c r="A255" s="262" t="str">
        <f>'Список уч-ов'!$B$124</f>
        <v>Главный секретарь - судья МК, ВК</v>
      </c>
      <c r="B255" s="190"/>
      <c r="D255" s="206"/>
      <c r="E255" s="177"/>
      <c r="F255" s="178"/>
      <c r="G255" s="180"/>
      <c r="H255" s="180"/>
      <c r="I255" s="178"/>
      <c r="J255" s="180"/>
      <c r="K255" s="180"/>
      <c r="L255" s="178"/>
      <c r="M255" s="180"/>
      <c r="N255" s="180"/>
      <c r="O255" s="178"/>
      <c r="P255" s="179"/>
      <c r="Q255" s="179"/>
      <c r="R255" s="178"/>
      <c r="S255" s="179"/>
      <c r="T255" s="180"/>
      <c r="U255" s="208"/>
      <c r="V255" s="180"/>
      <c r="W255" s="180"/>
      <c r="X255" s="208"/>
      <c r="Y255" s="179"/>
      <c r="AA255" s="183"/>
      <c r="AB255" s="263" t="str">
        <f>'Список уч-ов'!$H$124</f>
        <v>А.С. Рожкова (г. Н Новгород)</v>
      </c>
    </row>
    <row r="256" spans="1:28" ht="15.75" customHeight="1">
      <c r="A256" s="144" t="str">
        <f>A4</f>
        <v>Предварительный этап</v>
      </c>
      <c r="B256" s="237"/>
      <c r="C256" s="145"/>
      <c r="D256" s="146"/>
      <c r="E256" s="147"/>
      <c r="F256" s="147"/>
      <c r="G256" s="147"/>
      <c r="H256" s="147"/>
      <c r="I256" s="147"/>
      <c r="J256" s="147"/>
      <c r="K256" s="147"/>
      <c r="L256" s="147"/>
      <c r="M256" s="147"/>
      <c r="N256" s="147"/>
      <c r="O256" s="147"/>
      <c r="P256" s="147"/>
      <c r="Q256" s="147"/>
      <c r="R256" s="147"/>
      <c r="S256" s="147"/>
      <c r="T256" s="147"/>
      <c r="U256" s="147"/>
      <c r="V256" s="147"/>
      <c r="W256" s="147"/>
      <c r="X256" s="147"/>
      <c r="Y256" s="147"/>
      <c r="Z256" s="148" t="s">
        <v>140</v>
      </c>
      <c r="AA256" s="149"/>
      <c r="AB256" s="149"/>
    </row>
    <row r="257" spans="1:31" ht="12.75" customHeight="1">
      <c r="A257" s="151" t="s">
        <v>2</v>
      </c>
      <c r="B257" s="238"/>
      <c r="C257" s="152" t="s">
        <v>3</v>
      </c>
      <c r="D257" s="153" t="s">
        <v>14</v>
      </c>
      <c r="E257" s="818">
        <v>1</v>
      </c>
      <c r="F257" s="819"/>
      <c r="G257" s="820"/>
      <c r="H257" s="818">
        <v>2</v>
      </c>
      <c r="I257" s="819"/>
      <c r="J257" s="820"/>
      <c r="K257" s="818">
        <v>3</v>
      </c>
      <c r="L257" s="819"/>
      <c r="M257" s="820"/>
      <c r="N257" s="818">
        <v>4</v>
      </c>
      <c r="O257" s="819"/>
      <c r="P257" s="820"/>
      <c r="Q257" s="818"/>
      <c r="R257" s="819"/>
      <c r="S257" s="820"/>
      <c r="T257" s="818" t="s">
        <v>16</v>
      </c>
      <c r="U257" s="819"/>
      <c r="V257" s="820"/>
      <c r="W257" s="818" t="s">
        <v>17</v>
      </c>
      <c r="X257" s="819"/>
      <c r="Y257" s="820"/>
      <c r="Z257" s="154" t="s">
        <v>4</v>
      </c>
      <c r="AA257" s="154" t="s">
        <v>5</v>
      </c>
      <c r="AB257" s="154" t="s">
        <v>6</v>
      </c>
      <c r="AE257" s="155"/>
    </row>
    <row r="258" spans="1:31" ht="12.75" customHeight="1">
      <c r="A258" s="812">
        <v>1</v>
      </c>
      <c r="B258" s="814">
        <v>25</v>
      </c>
      <c r="C258" s="826" t="str">
        <f>IF(B258="",B258,VLOOKUP(B258,'Список уч-ов'!A:L,3,FALSE))</f>
        <v>ФИЛИППОВ Игорь</v>
      </c>
      <c r="D258" s="828" t="str">
        <f>IF(B258="",B258,VLOOKUP(B258,'Список уч-ов'!A:L,7,FALSE))</f>
        <v>Самара</v>
      </c>
      <c r="E258" s="247"/>
      <c r="F258" s="257"/>
      <c r="G258" s="258"/>
      <c r="H258" s="156"/>
      <c r="I258" s="157" t="s">
        <v>7</v>
      </c>
      <c r="J258" s="158"/>
      <c r="K258" s="156"/>
      <c r="L258" s="157" t="s">
        <v>15</v>
      </c>
      <c r="M258" s="158"/>
      <c r="N258" s="156"/>
      <c r="O258" s="157" t="s">
        <v>15</v>
      </c>
      <c r="P258" s="158"/>
      <c r="Q258" s="159"/>
      <c r="R258" s="160"/>
      <c r="S258" s="161"/>
      <c r="T258" s="159"/>
      <c r="U258" s="160"/>
      <c r="V258" s="161"/>
      <c r="W258" s="159"/>
      <c r="X258" s="160"/>
      <c r="Y258" s="161"/>
      <c r="Z258" s="824">
        <f>I258+L258+O258</f>
        <v>5</v>
      </c>
      <c r="AA258" s="824"/>
      <c r="AB258" s="816">
        <f>IF(B258="","",(RANK(Z258,Z258:Z265)))</f>
        <v>2</v>
      </c>
      <c r="AE258" s="155"/>
    </row>
    <row r="259" spans="1:31" ht="12.75" customHeight="1">
      <c r="A259" s="813"/>
      <c r="B259" s="815"/>
      <c r="C259" s="827">
        <f>IF(B259="",B259,VLOOKUP(B259,'[5]Список уч-ов'!$A:$K,11,FALSE))</f>
        <v>0</v>
      </c>
      <c r="D259" s="829" t="e">
        <f>IF(C259="",C259,VLOOKUP(C259,'[5]Список уч-ов'!$A:$K,11,FALSE))</f>
        <v>#N/A</v>
      </c>
      <c r="E259" s="259"/>
      <c r="F259" s="260"/>
      <c r="G259" s="261"/>
      <c r="H259" s="162"/>
      <c r="I259" s="163" t="s">
        <v>145</v>
      </c>
      <c r="J259" s="164"/>
      <c r="K259" s="162"/>
      <c r="L259" s="163" t="s">
        <v>638</v>
      </c>
      <c r="M259" s="164"/>
      <c r="N259" s="162"/>
      <c r="O259" s="163" t="s">
        <v>638</v>
      </c>
      <c r="P259" s="164"/>
      <c r="Q259" s="165"/>
      <c r="R259" s="166"/>
      <c r="S259" s="167"/>
      <c r="T259" s="165"/>
      <c r="U259" s="168"/>
      <c r="V259" s="167"/>
      <c r="W259" s="165"/>
      <c r="X259" s="168"/>
      <c r="Y259" s="167"/>
      <c r="Z259" s="825"/>
      <c r="AA259" s="825"/>
      <c r="AB259" s="817"/>
      <c r="AE259" s="155"/>
    </row>
    <row r="260" spans="1:31" ht="12.75" customHeight="1">
      <c r="A260" s="812">
        <v>2</v>
      </c>
      <c r="B260" s="814">
        <v>32</v>
      </c>
      <c r="C260" s="826" t="str">
        <f>IF(B260="",B260,VLOOKUP(B260,'Список уч-ов'!A:L,3,FALSE))</f>
        <v>АНТОНОВ Валерий</v>
      </c>
      <c r="D260" s="828" t="str">
        <f>IF(B260="",B260,VLOOKUP(B260,'Список уч-ов'!A:L,7,FALSE))</f>
        <v>Самара</v>
      </c>
      <c r="E260" s="169"/>
      <c r="F260" s="157" t="s">
        <v>15</v>
      </c>
      <c r="G260" s="158"/>
      <c r="H260" s="247"/>
      <c r="I260" s="257"/>
      <c r="J260" s="258"/>
      <c r="K260" s="156"/>
      <c r="L260" s="157" t="s">
        <v>15</v>
      </c>
      <c r="M260" s="158"/>
      <c r="N260" s="156"/>
      <c r="O260" s="157" t="s">
        <v>15</v>
      </c>
      <c r="P260" s="158"/>
      <c r="Q260" s="159"/>
      <c r="R260" s="160"/>
      <c r="S260" s="161"/>
      <c r="T260" s="159"/>
      <c r="U260" s="160"/>
      <c r="V260" s="161"/>
      <c r="W260" s="159"/>
      <c r="X260" s="160"/>
      <c r="Y260" s="161"/>
      <c r="Z260" s="824">
        <f>F260+L260+O260</f>
        <v>6</v>
      </c>
      <c r="AA260" s="824"/>
      <c r="AB260" s="816">
        <f>IF(B260="","",(RANK(Z260,Z258:Z265)))</f>
        <v>1</v>
      </c>
      <c r="AE260" s="155"/>
    </row>
    <row r="261" spans="1:28" ht="12.75" customHeight="1">
      <c r="A261" s="813"/>
      <c r="B261" s="815"/>
      <c r="C261" s="827">
        <f>IF(B261="",B261,VLOOKUP(B261,'[5]Список уч-ов'!$A:$K,11,FALSE))</f>
        <v>0</v>
      </c>
      <c r="D261" s="829" t="e">
        <f>IF(C261="",C261,VLOOKUP(C261,'[5]Список уч-ов'!$A:$K,11,FALSE))</f>
        <v>#N/A</v>
      </c>
      <c r="E261" s="170"/>
      <c r="F261" s="163" t="s">
        <v>639</v>
      </c>
      <c r="G261" s="164"/>
      <c r="H261" s="259"/>
      <c r="I261" s="260"/>
      <c r="J261" s="261"/>
      <c r="K261" s="162"/>
      <c r="L261" s="163" t="s">
        <v>639</v>
      </c>
      <c r="M261" s="164"/>
      <c r="N261" s="162"/>
      <c r="O261" s="163" t="s">
        <v>638</v>
      </c>
      <c r="P261" s="164"/>
      <c r="Q261" s="165"/>
      <c r="R261" s="171"/>
      <c r="S261" s="167"/>
      <c r="T261" s="165"/>
      <c r="U261" s="168"/>
      <c r="V261" s="167"/>
      <c r="W261" s="165"/>
      <c r="X261" s="168"/>
      <c r="Y261" s="167"/>
      <c r="Z261" s="825"/>
      <c r="AA261" s="825"/>
      <c r="AB261" s="817"/>
    </row>
    <row r="262" spans="1:28" ht="12.75" customHeight="1">
      <c r="A262" s="812">
        <v>3</v>
      </c>
      <c r="B262" s="814">
        <v>81</v>
      </c>
      <c r="C262" s="826" t="str">
        <f>IF(B262="",B262,VLOOKUP(B262,'Список уч-ов'!A:L,3,FALSE))</f>
        <v>ШИПИЛОВ Павел</v>
      </c>
      <c r="D262" s="828" t="str">
        <f>IF(B262="",B262,VLOOKUP(B262,'Список уч-ов'!A:L,7,FALSE))</f>
        <v>Жигулевск</v>
      </c>
      <c r="E262" s="169"/>
      <c r="F262" s="157" t="s">
        <v>7</v>
      </c>
      <c r="G262" s="158"/>
      <c r="H262" s="156"/>
      <c r="I262" s="157" t="s">
        <v>7</v>
      </c>
      <c r="J262" s="158"/>
      <c r="K262" s="247"/>
      <c r="L262" s="257"/>
      <c r="M262" s="258"/>
      <c r="N262" s="156"/>
      <c r="O262" s="157" t="s">
        <v>15</v>
      </c>
      <c r="P262" s="158"/>
      <c r="Q262" s="159"/>
      <c r="R262" s="160"/>
      <c r="S262" s="161"/>
      <c r="T262" s="159"/>
      <c r="U262" s="160"/>
      <c r="V262" s="161"/>
      <c r="W262" s="159"/>
      <c r="X262" s="160"/>
      <c r="Y262" s="161"/>
      <c r="Z262" s="824">
        <f>F262+I262+O262</f>
        <v>4</v>
      </c>
      <c r="AA262" s="831"/>
      <c r="AB262" s="816">
        <f>IF(B262="","",(RANK(Z262,Z258:Z265)))</f>
        <v>3</v>
      </c>
    </row>
    <row r="263" spans="1:28" ht="12.75" customHeight="1">
      <c r="A263" s="813"/>
      <c r="B263" s="815"/>
      <c r="C263" s="827">
        <f>IF(B263="",B263,VLOOKUP(B263,'[5]Список уч-ов'!$A:$K,11,FALSE))</f>
        <v>0</v>
      </c>
      <c r="D263" s="829" t="e">
        <f>IF(C263="",C263,VLOOKUP(C263,'[5]Список уч-ов'!$A:$K,11,FALSE))</f>
        <v>#N/A</v>
      </c>
      <c r="E263" s="170"/>
      <c r="F263" s="163" t="s">
        <v>641</v>
      </c>
      <c r="G263" s="164"/>
      <c r="H263" s="162"/>
      <c r="I263" s="163" t="s">
        <v>145</v>
      </c>
      <c r="J263" s="164"/>
      <c r="K263" s="259"/>
      <c r="L263" s="260"/>
      <c r="M263" s="261"/>
      <c r="N263" s="162"/>
      <c r="O263" s="163" t="s">
        <v>638</v>
      </c>
      <c r="P263" s="164"/>
      <c r="Q263" s="165"/>
      <c r="R263" s="166"/>
      <c r="S263" s="167"/>
      <c r="T263" s="165"/>
      <c r="U263" s="168"/>
      <c r="V263" s="167"/>
      <c r="W263" s="165"/>
      <c r="X263" s="168"/>
      <c r="Y263" s="167"/>
      <c r="Z263" s="825"/>
      <c r="AA263" s="832"/>
      <c r="AB263" s="817"/>
    </row>
    <row r="264" spans="1:28" ht="12.75" customHeight="1">
      <c r="A264" s="812">
        <v>4</v>
      </c>
      <c r="B264" s="814">
        <v>89</v>
      </c>
      <c r="C264" s="826" t="str">
        <f>IF(B264="",B264,VLOOKUP(B264,'Список уч-ов'!A:L,3,FALSE))</f>
        <v>ПОПОНИН Олег</v>
      </c>
      <c r="D264" s="828" t="str">
        <f>IF(B264="",B264,VLOOKUP(B264,'Список уч-ов'!A:L,7,FALSE))</f>
        <v>Ижевск</v>
      </c>
      <c r="E264" s="169"/>
      <c r="F264" s="157" t="s">
        <v>7</v>
      </c>
      <c r="G264" s="158"/>
      <c r="H264" s="156"/>
      <c r="I264" s="157" t="s">
        <v>7</v>
      </c>
      <c r="J264" s="158"/>
      <c r="K264" s="156"/>
      <c r="L264" s="157" t="s">
        <v>7</v>
      </c>
      <c r="M264" s="158"/>
      <c r="N264" s="247"/>
      <c r="O264" s="257"/>
      <c r="P264" s="258"/>
      <c r="Q264" s="159"/>
      <c r="R264" s="160"/>
      <c r="S264" s="161"/>
      <c r="T264" s="159"/>
      <c r="U264" s="160"/>
      <c r="V264" s="161"/>
      <c r="W264" s="159"/>
      <c r="X264" s="160"/>
      <c r="Y264" s="161"/>
      <c r="Z264" s="824">
        <f>F264+I264+L264</f>
        <v>3</v>
      </c>
      <c r="AA264" s="831"/>
      <c r="AB264" s="816">
        <f>IF(B264="","",(RANK(Z264,Z258:Z265)))</f>
        <v>4</v>
      </c>
    </row>
    <row r="265" spans="1:28" ht="12.75" customHeight="1">
      <c r="A265" s="813"/>
      <c r="B265" s="830"/>
      <c r="C265" s="827">
        <f>IF(B265="",B265,VLOOKUP(B265,'[5]Список уч-ов'!$A:$K,11,FALSE))</f>
        <v>0</v>
      </c>
      <c r="D265" s="829" t="e">
        <f>IF(C265="",C265,VLOOKUP(C265,'[5]Список уч-ов'!$A:$K,11,FALSE))</f>
        <v>#N/A</v>
      </c>
      <c r="E265" s="170"/>
      <c r="F265" s="163" t="s">
        <v>641</v>
      </c>
      <c r="G265" s="164"/>
      <c r="H265" s="162"/>
      <c r="I265" s="163" t="s">
        <v>641</v>
      </c>
      <c r="J265" s="164"/>
      <c r="K265" s="162"/>
      <c r="L265" s="163" t="s">
        <v>641</v>
      </c>
      <c r="M265" s="164"/>
      <c r="N265" s="259"/>
      <c r="O265" s="260"/>
      <c r="P265" s="261"/>
      <c r="Q265" s="165"/>
      <c r="R265" s="166"/>
      <c r="S265" s="167"/>
      <c r="T265" s="165"/>
      <c r="U265" s="163"/>
      <c r="V265" s="167"/>
      <c r="W265" s="165"/>
      <c r="X265" s="168"/>
      <c r="Y265" s="167"/>
      <c r="Z265" s="825"/>
      <c r="AA265" s="832"/>
      <c r="AB265" s="817"/>
    </row>
    <row r="266" spans="1:28" ht="15.75" customHeight="1">
      <c r="A266" s="148" t="str">
        <f>A256</f>
        <v>Предварительный этап</v>
      </c>
      <c r="B266" s="237"/>
      <c r="C266" s="145"/>
      <c r="D266" s="146"/>
      <c r="E266" s="147"/>
      <c r="F266" s="147"/>
      <c r="G266" s="147"/>
      <c r="H266" s="147"/>
      <c r="I266" s="147"/>
      <c r="J266" s="147"/>
      <c r="K266" s="147"/>
      <c r="L266" s="147"/>
      <c r="M266" s="147"/>
      <c r="N266" s="147"/>
      <c r="O266" s="147"/>
      <c r="P266" s="147"/>
      <c r="Q266" s="147"/>
      <c r="R266" s="147"/>
      <c r="S266" s="147"/>
      <c r="T266" s="147"/>
      <c r="U266" s="147"/>
      <c r="V266" s="147"/>
      <c r="W266" s="147"/>
      <c r="X266" s="147"/>
      <c r="Y266" s="147"/>
      <c r="Z266" s="148" t="s">
        <v>141</v>
      </c>
      <c r="AA266" s="149"/>
      <c r="AB266" s="149"/>
    </row>
    <row r="267" spans="1:31" ht="12.75" customHeight="1">
      <c r="A267" s="151" t="s">
        <v>2</v>
      </c>
      <c r="B267" s="238"/>
      <c r="C267" s="152" t="s">
        <v>3</v>
      </c>
      <c r="D267" s="153" t="s">
        <v>14</v>
      </c>
      <c r="E267" s="818">
        <v>1</v>
      </c>
      <c r="F267" s="819"/>
      <c r="G267" s="820"/>
      <c r="H267" s="818">
        <v>2</v>
      </c>
      <c r="I267" s="819"/>
      <c r="J267" s="820"/>
      <c r="K267" s="818">
        <v>3</v>
      </c>
      <c r="L267" s="819"/>
      <c r="M267" s="820"/>
      <c r="N267" s="818">
        <v>4</v>
      </c>
      <c r="O267" s="819"/>
      <c r="P267" s="820"/>
      <c r="Q267" s="818"/>
      <c r="R267" s="819"/>
      <c r="S267" s="820"/>
      <c r="T267" s="818" t="s">
        <v>16</v>
      </c>
      <c r="U267" s="819"/>
      <c r="V267" s="820"/>
      <c r="W267" s="818" t="s">
        <v>17</v>
      </c>
      <c r="X267" s="819"/>
      <c r="Y267" s="820"/>
      <c r="Z267" s="154" t="s">
        <v>4</v>
      </c>
      <c r="AA267" s="154" t="s">
        <v>5</v>
      </c>
      <c r="AB267" s="154" t="s">
        <v>6</v>
      </c>
      <c r="AE267" s="155"/>
    </row>
    <row r="268" spans="1:31" ht="12.75" customHeight="1">
      <c r="A268" s="812">
        <v>1</v>
      </c>
      <c r="B268" s="814">
        <v>26</v>
      </c>
      <c r="C268" s="826" t="str">
        <f>IF(B268="",B268,VLOOKUP(B268,'Список уч-ов'!A:L,3,FALSE))</f>
        <v>ОРЛОВ Алексей</v>
      </c>
      <c r="D268" s="828" t="str">
        <f>IF(B268="",B268,VLOOKUP(B268,'Список уч-ов'!A:L,7,FALSE))</f>
        <v>Самара</v>
      </c>
      <c r="E268" s="247"/>
      <c r="F268" s="257"/>
      <c r="G268" s="258"/>
      <c r="H268" s="156"/>
      <c r="I268" s="157" t="s">
        <v>15</v>
      </c>
      <c r="J268" s="158"/>
      <c r="K268" s="156"/>
      <c r="L268" s="157" t="s">
        <v>15</v>
      </c>
      <c r="M268" s="158"/>
      <c r="N268" s="156"/>
      <c r="O268" s="157" t="s">
        <v>15</v>
      </c>
      <c r="P268" s="158"/>
      <c r="Q268" s="159"/>
      <c r="R268" s="160"/>
      <c r="S268" s="161"/>
      <c r="T268" s="159"/>
      <c r="U268" s="160"/>
      <c r="V268" s="161"/>
      <c r="W268" s="159"/>
      <c r="X268" s="160"/>
      <c r="Y268" s="161"/>
      <c r="Z268" s="824">
        <f>I268+L268+O268</f>
        <v>6</v>
      </c>
      <c r="AA268" s="824"/>
      <c r="AB268" s="816">
        <f>IF(B268="","",(RANK(Z268,Z268:Z275)))</f>
        <v>1</v>
      </c>
      <c r="AE268" s="155"/>
    </row>
    <row r="269" spans="1:31" ht="12.75" customHeight="1">
      <c r="A269" s="813"/>
      <c r="B269" s="830"/>
      <c r="C269" s="827">
        <f>IF(B269="",B269,VLOOKUP(B269,'[5]Список уч-ов'!$A:$K,11,FALSE))</f>
        <v>0</v>
      </c>
      <c r="D269" s="829" t="e">
        <f>IF(C269="",C269,VLOOKUP(C269,'[5]Список уч-ов'!$A:$K,11,FALSE))</f>
        <v>#N/A</v>
      </c>
      <c r="E269" s="259"/>
      <c r="F269" s="260"/>
      <c r="G269" s="261"/>
      <c r="H269" s="162"/>
      <c r="I269" s="163" t="s">
        <v>638</v>
      </c>
      <c r="J269" s="164"/>
      <c r="K269" s="162"/>
      <c r="L269" s="163" t="s">
        <v>639</v>
      </c>
      <c r="M269" s="164"/>
      <c r="N269" s="162"/>
      <c r="O269" s="163" t="s">
        <v>638</v>
      </c>
      <c r="P269" s="164"/>
      <c r="Q269" s="165"/>
      <c r="R269" s="166"/>
      <c r="S269" s="167"/>
      <c r="T269" s="165"/>
      <c r="U269" s="168"/>
      <c r="V269" s="167"/>
      <c r="W269" s="165"/>
      <c r="X269" s="168"/>
      <c r="Y269" s="167"/>
      <c r="Z269" s="825"/>
      <c r="AA269" s="825"/>
      <c r="AB269" s="817"/>
      <c r="AE269" s="155"/>
    </row>
    <row r="270" spans="1:31" ht="12.75" customHeight="1">
      <c r="A270" s="812">
        <v>2</v>
      </c>
      <c r="B270" s="814">
        <v>33</v>
      </c>
      <c r="C270" s="826" t="str">
        <f>IF(B270="",B270,VLOOKUP(B270,'Список уч-ов'!A:L,3,FALSE))</f>
        <v>АСЛАНИДИ Федор</v>
      </c>
      <c r="D270" s="828" t="str">
        <f>IF(B270="",B270,VLOOKUP(B270,'Список уч-ов'!A:L,7,FALSE))</f>
        <v>Тольятти</v>
      </c>
      <c r="E270" s="169"/>
      <c r="F270" s="157" t="s">
        <v>7</v>
      </c>
      <c r="G270" s="158"/>
      <c r="H270" s="247"/>
      <c r="I270" s="257"/>
      <c r="J270" s="258"/>
      <c r="K270" s="156"/>
      <c r="L270" s="157" t="s">
        <v>7</v>
      </c>
      <c r="M270" s="158"/>
      <c r="N270" s="156"/>
      <c r="O270" s="157" t="s">
        <v>7</v>
      </c>
      <c r="P270" s="158"/>
      <c r="Q270" s="159"/>
      <c r="R270" s="160"/>
      <c r="S270" s="161"/>
      <c r="T270" s="159"/>
      <c r="U270" s="160"/>
      <c r="V270" s="161"/>
      <c r="W270" s="159"/>
      <c r="X270" s="160"/>
      <c r="Y270" s="161"/>
      <c r="Z270" s="824">
        <f>F270+L270+O270</f>
        <v>3</v>
      </c>
      <c r="AA270" s="824"/>
      <c r="AB270" s="816">
        <f>IF(B270="","",(RANK(Z270,Z268:Z275)))</f>
        <v>4</v>
      </c>
      <c r="AE270" s="155"/>
    </row>
    <row r="271" spans="1:28" ht="12.75" customHeight="1">
      <c r="A271" s="813"/>
      <c r="B271" s="830"/>
      <c r="C271" s="827">
        <f>IF(B271="",B271,VLOOKUP(B271,'[5]Список уч-ов'!$A:$K,11,FALSE))</f>
        <v>0</v>
      </c>
      <c r="D271" s="829" t="e">
        <f>IF(C271="",C271,VLOOKUP(C271,'[5]Список уч-ов'!$A:$K,11,FALSE))</f>
        <v>#N/A</v>
      </c>
      <c r="E271" s="170"/>
      <c r="F271" s="163" t="s">
        <v>641</v>
      </c>
      <c r="G271" s="164"/>
      <c r="H271" s="259"/>
      <c r="I271" s="260"/>
      <c r="J271" s="261"/>
      <c r="K271" s="162"/>
      <c r="L271" s="163" t="s">
        <v>641</v>
      </c>
      <c r="M271" s="164"/>
      <c r="N271" s="162"/>
      <c r="O271" s="163" t="s">
        <v>641</v>
      </c>
      <c r="P271" s="164"/>
      <c r="Q271" s="165"/>
      <c r="R271" s="171"/>
      <c r="S271" s="167"/>
      <c r="T271" s="165"/>
      <c r="U271" s="168"/>
      <c r="V271" s="167"/>
      <c r="W271" s="165"/>
      <c r="X271" s="168"/>
      <c r="Y271" s="167"/>
      <c r="Z271" s="825"/>
      <c r="AA271" s="825"/>
      <c r="AB271" s="817"/>
    </row>
    <row r="272" spans="1:28" ht="12.75" customHeight="1">
      <c r="A272" s="812">
        <v>3</v>
      </c>
      <c r="B272" s="814">
        <v>82</v>
      </c>
      <c r="C272" s="826" t="str">
        <f>IF(B272="",B272,VLOOKUP(B272,'Список уч-ов'!A:L,3,FALSE))</f>
        <v>ШУМАРИН Сергей</v>
      </c>
      <c r="D272" s="828" t="str">
        <f>IF(B272="",B272,VLOOKUP(B272,'Список уч-ов'!A:L,7,FALSE))</f>
        <v>Фрязино</v>
      </c>
      <c r="E272" s="169"/>
      <c r="F272" s="157" t="s">
        <v>7</v>
      </c>
      <c r="G272" s="158"/>
      <c r="H272" s="156"/>
      <c r="I272" s="157" t="s">
        <v>15</v>
      </c>
      <c r="J272" s="158"/>
      <c r="K272" s="247"/>
      <c r="L272" s="257"/>
      <c r="M272" s="258"/>
      <c r="N272" s="156"/>
      <c r="O272" s="157" t="s">
        <v>15</v>
      </c>
      <c r="P272" s="158"/>
      <c r="Q272" s="159"/>
      <c r="R272" s="160"/>
      <c r="S272" s="161"/>
      <c r="T272" s="159"/>
      <c r="U272" s="160"/>
      <c r="V272" s="161"/>
      <c r="W272" s="159"/>
      <c r="X272" s="160"/>
      <c r="Y272" s="161"/>
      <c r="Z272" s="824">
        <f>F272+I272+O272</f>
        <v>5</v>
      </c>
      <c r="AA272" s="831"/>
      <c r="AB272" s="816">
        <f>IF(B272="","",(RANK(Z272,Z268:Z275)))</f>
        <v>2</v>
      </c>
    </row>
    <row r="273" spans="1:28" ht="12.75" customHeight="1">
      <c r="A273" s="813"/>
      <c r="B273" s="830"/>
      <c r="C273" s="827">
        <f>IF(B273="",B273,VLOOKUP(B273,'[5]Список уч-ов'!$A:$K,11,FALSE))</f>
        <v>0</v>
      </c>
      <c r="D273" s="829" t="e">
        <f>IF(C273="",C273,VLOOKUP(C273,'[5]Список уч-ов'!$A:$K,11,FALSE))</f>
        <v>#N/A</v>
      </c>
      <c r="E273" s="170"/>
      <c r="F273" s="163" t="s">
        <v>145</v>
      </c>
      <c r="G273" s="164"/>
      <c r="H273" s="162"/>
      <c r="I273" s="163" t="s">
        <v>638</v>
      </c>
      <c r="J273" s="164"/>
      <c r="K273" s="259"/>
      <c r="L273" s="260"/>
      <c r="M273" s="261"/>
      <c r="N273" s="162"/>
      <c r="O273" s="163" t="s">
        <v>640</v>
      </c>
      <c r="P273" s="164"/>
      <c r="Q273" s="165"/>
      <c r="R273" s="166"/>
      <c r="S273" s="167"/>
      <c r="T273" s="165"/>
      <c r="U273" s="168"/>
      <c r="V273" s="167"/>
      <c r="W273" s="165"/>
      <c r="X273" s="168"/>
      <c r="Y273" s="167"/>
      <c r="Z273" s="825"/>
      <c r="AA273" s="832"/>
      <c r="AB273" s="817"/>
    </row>
    <row r="274" spans="1:28" ht="12.75" customHeight="1">
      <c r="A274" s="812">
        <v>4</v>
      </c>
      <c r="B274" s="814">
        <v>87</v>
      </c>
      <c r="C274" s="826" t="str">
        <f>IF(B274="",B274,VLOOKUP(B274,'Список уч-ов'!A:L,3,FALSE))</f>
        <v>ТРОШКОВ Алексей</v>
      </c>
      <c r="D274" s="828" t="str">
        <f>IF(B274="",B274,VLOOKUP(B274,'Список уч-ов'!A:L,7,FALSE))</f>
        <v>Ижевск</v>
      </c>
      <c r="E274" s="169"/>
      <c r="F274" s="157" t="s">
        <v>7</v>
      </c>
      <c r="G274" s="158"/>
      <c r="H274" s="156"/>
      <c r="I274" s="157" t="s">
        <v>15</v>
      </c>
      <c r="J274" s="158"/>
      <c r="K274" s="156"/>
      <c r="L274" s="157" t="s">
        <v>7</v>
      </c>
      <c r="M274" s="158"/>
      <c r="N274" s="247"/>
      <c r="O274" s="257"/>
      <c r="P274" s="258"/>
      <c r="Q274" s="159"/>
      <c r="R274" s="160"/>
      <c r="S274" s="161"/>
      <c r="T274" s="159"/>
      <c r="U274" s="160"/>
      <c r="V274" s="161"/>
      <c r="W274" s="159"/>
      <c r="X274" s="160"/>
      <c r="Y274" s="161"/>
      <c r="Z274" s="824">
        <f>F274+I274+L274</f>
        <v>4</v>
      </c>
      <c r="AA274" s="831"/>
      <c r="AB274" s="816">
        <f>IF(B274="","",(RANK(Z274,Z268:Z275)))</f>
        <v>3</v>
      </c>
    </row>
    <row r="275" spans="1:28" ht="12.75" customHeight="1">
      <c r="A275" s="813"/>
      <c r="B275" s="830"/>
      <c r="C275" s="827">
        <f>IF(B275="",B275,VLOOKUP(B275,'[5]Список уч-ов'!$A:$K,11,FALSE))</f>
        <v>0</v>
      </c>
      <c r="D275" s="829" t="e">
        <f>IF(C275="",C275,VLOOKUP(C275,'[5]Список уч-ов'!$A:$K,11,FALSE))</f>
        <v>#N/A</v>
      </c>
      <c r="E275" s="170"/>
      <c r="F275" s="163" t="s">
        <v>641</v>
      </c>
      <c r="G275" s="164"/>
      <c r="H275" s="162"/>
      <c r="I275" s="163" t="s">
        <v>638</v>
      </c>
      <c r="J275" s="164"/>
      <c r="K275" s="162"/>
      <c r="L275" s="163" t="s">
        <v>146</v>
      </c>
      <c r="M275" s="164"/>
      <c r="N275" s="259"/>
      <c r="O275" s="260"/>
      <c r="P275" s="261"/>
      <c r="Q275" s="165"/>
      <c r="R275" s="166"/>
      <c r="S275" s="167"/>
      <c r="T275" s="165"/>
      <c r="U275" s="163"/>
      <c r="V275" s="167"/>
      <c r="W275" s="165"/>
      <c r="X275" s="168"/>
      <c r="Y275" s="167"/>
      <c r="Z275" s="825"/>
      <c r="AA275" s="832"/>
      <c r="AB275" s="817"/>
    </row>
    <row r="276" spans="1:28" ht="15.75" customHeight="1">
      <c r="A276" s="148" t="str">
        <f>A256</f>
        <v>Предварительный этап</v>
      </c>
      <c r="B276" s="237"/>
      <c r="C276" s="145"/>
      <c r="D276" s="146"/>
      <c r="E276" s="147"/>
      <c r="F276" s="147"/>
      <c r="G276" s="147"/>
      <c r="H276" s="147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  <c r="S276" s="147"/>
      <c r="T276" s="147"/>
      <c r="U276" s="147"/>
      <c r="V276" s="147"/>
      <c r="W276" s="147"/>
      <c r="X276" s="147"/>
      <c r="Y276" s="147"/>
      <c r="Z276" s="148" t="s">
        <v>142</v>
      </c>
      <c r="AA276" s="149"/>
      <c r="AB276" s="149"/>
    </row>
    <row r="277" spans="1:31" ht="12.75" customHeight="1">
      <c r="A277" s="151" t="s">
        <v>2</v>
      </c>
      <c r="B277" s="238"/>
      <c r="C277" s="152" t="s">
        <v>3</v>
      </c>
      <c r="D277" s="153" t="s">
        <v>14</v>
      </c>
      <c r="E277" s="818">
        <v>1</v>
      </c>
      <c r="F277" s="819"/>
      <c r="G277" s="820"/>
      <c r="H277" s="818">
        <v>2</v>
      </c>
      <c r="I277" s="819"/>
      <c r="J277" s="820"/>
      <c r="K277" s="818">
        <v>3</v>
      </c>
      <c r="L277" s="819"/>
      <c r="M277" s="820"/>
      <c r="N277" s="818">
        <v>4</v>
      </c>
      <c r="O277" s="819"/>
      <c r="P277" s="820"/>
      <c r="Q277" s="818"/>
      <c r="R277" s="819"/>
      <c r="S277" s="820"/>
      <c r="T277" s="818" t="s">
        <v>16</v>
      </c>
      <c r="U277" s="819"/>
      <c r="V277" s="820"/>
      <c r="W277" s="818" t="s">
        <v>17</v>
      </c>
      <c r="X277" s="819"/>
      <c r="Y277" s="820"/>
      <c r="Z277" s="154" t="s">
        <v>4</v>
      </c>
      <c r="AA277" s="154" t="s">
        <v>5</v>
      </c>
      <c r="AB277" s="154" t="s">
        <v>6</v>
      </c>
      <c r="AE277" s="155"/>
    </row>
    <row r="278" spans="1:31" ht="12.75" customHeight="1">
      <c r="A278" s="812">
        <v>1</v>
      </c>
      <c r="B278" s="814">
        <v>27</v>
      </c>
      <c r="C278" s="826" t="str">
        <f>IF(B278="",B278,VLOOKUP(B278,'Список уч-ов'!A:L,3,FALSE))</f>
        <v>БУГРОВ Андрей</v>
      </c>
      <c r="D278" s="828" t="str">
        <f>IF(B278="",B278,VLOOKUP(B278,'Список уч-ов'!A:L,7,FALSE))</f>
        <v>Тольятти</v>
      </c>
      <c r="E278" s="247"/>
      <c r="F278" s="257"/>
      <c r="G278" s="258"/>
      <c r="H278" s="156"/>
      <c r="I278" s="157" t="s">
        <v>15</v>
      </c>
      <c r="J278" s="158"/>
      <c r="K278" s="156"/>
      <c r="L278" s="157" t="s">
        <v>15</v>
      </c>
      <c r="M278" s="158"/>
      <c r="N278" s="156"/>
      <c r="O278" s="157" t="s">
        <v>15</v>
      </c>
      <c r="P278" s="158"/>
      <c r="Q278" s="159"/>
      <c r="R278" s="160"/>
      <c r="S278" s="161"/>
      <c r="T278" s="159"/>
      <c r="U278" s="160"/>
      <c r="V278" s="161"/>
      <c r="W278" s="159"/>
      <c r="X278" s="160"/>
      <c r="Y278" s="161"/>
      <c r="Z278" s="824">
        <f>I278+L278+O278</f>
        <v>6</v>
      </c>
      <c r="AA278" s="831"/>
      <c r="AB278" s="816">
        <v>1</v>
      </c>
      <c r="AE278" s="155"/>
    </row>
    <row r="279" spans="1:31" ht="12.75" customHeight="1">
      <c r="A279" s="813"/>
      <c r="B279" s="830"/>
      <c r="C279" s="827">
        <f>IF(B279="",B279,VLOOKUP(B279,'[5]Список уч-ов'!$A:$K,11,FALSE))</f>
        <v>0</v>
      </c>
      <c r="D279" s="829" t="e">
        <f>IF(C279="",C279,VLOOKUP(C279,'[5]Список уч-ов'!$A:$K,11,FALSE))</f>
        <v>#N/A</v>
      </c>
      <c r="E279" s="259"/>
      <c r="F279" s="260"/>
      <c r="G279" s="261"/>
      <c r="H279" s="162"/>
      <c r="I279" s="163" t="s">
        <v>638</v>
      </c>
      <c r="J279" s="164"/>
      <c r="K279" s="162"/>
      <c r="L279" s="163" t="s">
        <v>640</v>
      </c>
      <c r="M279" s="164"/>
      <c r="N279" s="162"/>
      <c r="O279" s="163" t="s">
        <v>638</v>
      </c>
      <c r="P279" s="164"/>
      <c r="Q279" s="165"/>
      <c r="R279" s="166"/>
      <c r="S279" s="167"/>
      <c r="T279" s="165"/>
      <c r="U279" s="168"/>
      <c r="V279" s="167"/>
      <c r="W279" s="165"/>
      <c r="X279" s="168"/>
      <c r="Y279" s="167"/>
      <c r="Z279" s="825"/>
      <c r="AA279" s="832"/>
      <c r="AB279" s="817"/>
      <c r="AE279" s="155"/>
    </row>
    <row r="280" spans="1:31" ht="12.75" customHeight="1">
      <c r="A280" s="812">
        <v>2</v>
      </c>
      <c r="B280" s="814">
        <v>30</v>
      </c>
      <c r="C280" s="826" t="str">
        <f>IF(B280="",B280,VLOOKUP(B280,'Список уч-ов'!A:L,3,FALSE))</f>
        <v>АНОХИН Алексей</v>
      </c>
      <c r="D280" s="828" t="str">
        <f>IF(B280="",B280,VLOOKUP(B280,'Список уч-ов'!A:L,7,FALSE))</f>
        <v>Самара</v>
      </c>
      <c r="E280" s="169"/>
      <c r="F280" s="157" t="s">
        <v>7</v>
      </c>
      <c r="G280" s="158"/>
      <c r="H280" s="247"/>
      <c r="I280" s="257"/>
      <c r="J280" s="258"/>
      <c r="K280" s="156"/>
      <c r="L280" s="157" t="s">
        <v>7</v>
      </c>
      <c r="M280" s="158"/>
      <c r="N280" s="156"/>
      <c r="O280" s="157" t="s">
        <v>15</v>
      </c>
      <c r="P280" s="158"/>
      <c r="Q280" s="159"/>
      <c r="R280" s="160"/>
      <c r="S280" s="161"/>
      <c r="T280" s="159"/>
      <c r="U280" s="160"/>
      <c r="V280" s="161"/>
      <c r="W280" s="159"/>
      <c r="X280" s="160"/>
      <c r="Y280" s="161"/>
      <c r="Z280" s="824">
        <f>F280+L280+O280</f>
        <v>4</v>
      </c>
      <c r="AA280" s="831"/>
      <c r="AB280" s="816">
        <v>3</v>
      </c>
      <c r="AE280" s="155"/>
    </row>
    <row r="281" spans="1:28" ht="12.75" customHeight="1">
      <c r="A281" s="813"/>
      <c r="B281" s="830"/>
      <c r="C281" s="827">
        <f>IF(B281="",B281,VLOOKUP(B281,'[5]Список уч-ов'!$A:$K,11,FALSE))</f>
        <v>0</v>
      </c>
      <c r="D281" s="829" t="e">
        <f>IF(C281="",C281,VLOOKUP(C281,'[5]Список уч-ов'!$A:$K,11,FALSE))</f>
        <v>#N/A</v>
      </c>
      <c r="E281" s="170"/>
      <c r="F281" s="163" t="s">
        <v>641</v>
      </c>
      <c r="G281" s="164"/>
      <c r="H281" s="259"/>
      <c r="I281" s="260"/>
      <c r="J281" s="261"/>
      <c r="K281" s="162"/>
      <c r="L281" s="163" t="s">
        <v>641</v>
      </c>
      <c r="M281" s="164"/>
      <c r="N281" s="162"/>
      <c r="O281" s="163" t="s">
        <v>639</v>
      </c>
      <c r="P281" s="164"/>
      <c r="Q281" s="165"/>
      <c r="R281" s="171"/>
      <c r="S281" s="167"/>
      <c r="T281" s="165"/>
      <c r="U281" s="168"/>
      <c r="V281" s="167"/>
      <c r="W281" s="165"/>
      <c r="X281" s="168"/>
      <c r="Y281" s="167"/>
      <c r="Z281" s="825"/>
      <c r="AA281" s="832"/>
      <c r="AB281" s="817"/>
    </row>
    <row r="282" spans="1:28" ht="12.75" customHeight="1">
      <c r="A282" s="812">
        <v>3</v>
      </c>
      <c r="B282" s="814">
        <v>84</v>
      </c>
      <c r="C282" s="826" t="str">
        <f>IF(B282="",B282,VLOOKUP(B282,'Список уч-ов'!A:L,3,FALSE))</f>
        <v>ЮРИН Владимир</v>
      </c>
      <c r="D282" s="828" t="str">
        <f>IF(B282="",B282,VLOOKUP(B282,'Список уч-ов'!A:L,7,FALSE))</f>
        <v>Балаково</v>
      </c>
      <c r="E282" s="169"/>
      <c r="F282" s="157" t="s">
        <v>7</v>
      </c>
      <c r="G282" s="158"/>
      <c r="H282" s="156"/>
      <c r="I282" s="157" t="s">
        <v>15</v>
      </c>
      <c r="J282" s="158"/>
      <c r="K282" s="247"/>
      <c r="L282" s="257"/>
      <c r="M282" s="258"/>
      <c r="N282" s="156"/>
      <c r="O282" s="157" t="s">
        <v>15</v>
      </c>
      <c r="P282" s="158"/>
      <c r="Q282" s="159"/>
      <c r="R282" s="160"/>
      <c r="S282" s="161"/>
      <c r="T282" s="159"/>
      <c r="U282" s="160"/>
      <c r="V282" s="161"/>
      <c r="W282" s="159"/>
      <c r="X282" s="160"/>
      <c r="Y282" s="161"/>
      <c r="Z282" s="824">
        <f>F282+I282+O282</f>
        <v>5</v>
      </c>
      <c r="AA282" s="831"/>
      <c r="AB282" s="816">
        <f>IF(B282="","",(RANK(Z282,Z278:Z285)))</f>
        <v>2</v>
      </c>
    </row>
    <row r="283" spans="1:28" ht="12.75" customHeight="1">
      <c r="A283" s="813"/>
      <c r="B283" s="830"/>
      <c r="C283" s="827">
        <f>IF(B283="",B283,VLOOKUP(B283,'[5]Список уч-ов'!$A:$K,11,FALSE))</f>
        <v>0</v>
      </c>
      <c r="D283" s="829" t="e">
        <f>IF(C283="",C283,VLOOKUP(C283,'[5]Список уч-ов'!$A:$K,11,FALSE))</f>
        <v>#N/A</v>
      </c>
      <c r="E283" s="170"/>
      <c r="F283" s="163" t="s">
        <v>146</v>
      </c>
      <c r="G283" s="164"/>
      <c r="H283" s="162"/>
      <c r="I283" s="163" t="s">
        <v>638</v>
      </c>
      <c r="J283" s="164"/>
      <c r="K283" s="259"/>
      <c r="L283" s="260"/>
      <c r="M283" s="261"/>
      <c r="N283" s="162"/>
      <c r="O283" s="163" t="s">
        <v>640</v>
      </c>
      <c r="P283" s="164"/>
      <c r="Q283" s="165"/>
      <c r="R283" s="166"/>
      <c r="S283" s="167"/>
      <c r="T283" s="165"/>
      <c r="U283" s="168"/>
      <c r="V283" s="167"/>
      <c r="W283" s="165"/>
      <c r="X283" s="168"/>
      <c r="Y283" s="167"/>
      <c r="Z283" s="825"/>
      <c r="AA283" s="832"/>
      <c r="AB283" s="817"/>
    </row>
    <row r="284" spans="1:28" ht="12.75" customHeight="1">
      <c r="A284" s="812">
        <v>4</v>
      </c>
      <c r="B284" s="814">
        <v>86</v>
      </c>
      <c r="C284" s="826" t="str">
        <f>IF(B284="",B284,VLOOKUP(B284,'Список уч-ов'!A:L,3,FALSE))</f>
        <v>ЖИЖКУН Евгений</v>
      </c>
      <c r="D284" s="828" t="str">
        <f>IF(B284="",B284,VLOOKUP(B284,'Список уч-ов'!A:L,7,FALSE))</f>
        <v>Сызрань</v>
      </c>
      <c r="E284" s="169"/>
      <c r="F284" s="157" t="s">
        <v>7</v>
      </c>
      <c r="G284" s="158"/>
      <c r="H284" s="156"/>
      <c r="I284" s="157" t="s">
        <v>7</v>
      </c>
      <c r="J284" s="158"/>
      <c r="K284" s="156"/>
      <c r="L284" s="157" t="s">
        <v>7</v>
      </c>
      <c r="M284" s="158"/>
      <c r="N284" s="247"/>
      <c r="O284" s="257"/>
      <c r="P284" s="258"/>
      <c r="Q284" s="159"/>
      <c r="R284" s="160"/>
      <c r="S284" s="161"/>
      <c r="T284" s="159"/>
      <c r="U284" s="160"/>
      <c r="V284" s="161"/>
      <c r="W284" s="159"/>
      <c r="X284" s="160"/>
      <c r="Y284" s="161"/>
      <c r="Z284" s="824">
        <f>F284+I284+L284</f>
        <v>3</v>
      </c>
      <c r="AA284" s="831"/>
      <c r="AB284" s="816">
        <f>IF(B284="","",(RANK(Z284,Z278:Z285)))</f>
        <v>4</v>
      </c>
    </row>
    <row r="285" spans="1:28" ht="12.75" customHeight="1">
      <c r="A285" s="813"/>
      <c r="B285" s="830"/>
      <c r="C285" s="827">
        <f>IF(B285="",B285,VLOOKUP(B285,'[5]Список уч-ов'!$A:$K,11,FALSE))</f>
        <v>0</v>
      </c>
      <c r="D285" s="829" t="e">
        <f>IF(C285="",C285,VLOOKUP(C285,'[5]Список уч-ов'!$A:$K,11,FALSE))</f>
        <v>#N/A</v>
      </c>
      <c r="E285" s="170"/>
      <c r="F285" s="163" t="s">
        <v>641</v>
      </c>
      <c r="G285" s="164"/>
      <c r="H285" s="162"/>
      <c r="I285" s="163" t="s">
        <v>145</v>
      </c>
      <c r="J285" s="164"/>
      <c r="K285" s="162"/>
      <c r="L285" s="163" t="s">
        <v>146</v>
      </c>
      <c r="M285" s="164"/>
      <c r="N285" s="259"/>
      <c r="O285" s="260"/>
      <c r="P285" s="261"/>
      <c r="Q285" s="165"/>
      <c r="R285" s="166"/>
      <c r="S285" s="167"/>
      <c r="T285" s="165"/>
      <c r="U285" s="163"/>
      <c r="V285" s="167"/>
      <c r="W285" s="165"/>
      <c r="X285" s="168"/>
      <c r="Y285" s="167"/>
      <c r="Z285" s="825"/>
      <c r="AA285" s="832"/>
      <c r="AB285" s="817"/>
    </row>
    <row r="286" spans="1:28" ht="15.75" customHeight="1">
      <c r="A286" s="148" t="str">
        <f>A256</f>
        <v>Предварительный этап</v>
      </c>
      <c r="B286" s="237"/>
      <c r="C286" s="145"/>
      <c r="D286" s="146"/>
      <c r="E286" s="147"/>
      <c r="F286" s="147"/>
      <c r="G286" s="147"/>
      <c r="H286" s="147"/>
      <c r="I286" s="147"/>
      <c r="J286" s="147"/>
      <c r="K286" s="147"/>
      <c r="L286" s="147"/>
      <c r="M286" s="147"/>
      <c r="N286" s="147"/>
      <c r="O286" s="147"/>
      <c r="P286" s="147"/>
      <c r="Q286" s="147"/>
      <c r="R286" s="147"/>
      <c r="S286" s="147"/>
      <c r="T286" s="147"/>
      <c r="U286" s="147"/>
      <c r="V286" s="147"/>
      <c r="W286" s="147"/>
      <c r="X286" s="147"/>
      <c r="Y286" s="147"/>
      <c r="Z286" s="148" t="s">
        <v>143</v>
      </c>
      <c r="AA286" s="149"/>
      <c r="AB286" s="149"/>
    </row>
    <row r="287" spans="1:31" ht="12.75" customHeight="1">
      <c r="A287" s="151" t="s">
        <v>2</v>
      </c>
      <c r="B287" s="238"/>
      <c r="C287" s="152" t="s">
        <v>3</v>
      </c>
      <c r="D287" s="153" t="s">
        <v>14</v>
      </c>
      <c r="E287" s="818">
        <v>1</v>
      </c>
      <c r="F287" s="819"/>
      <c r="G287" s="820"/>
      <c r="H287" s="818">
        <v>2</v>
      </c>
      <c r="I287" s="819"/>
      <c r="J287" s="820"/>
      <c r="K287" s="818">
        <v>3</v>
      </c>
      <c r="L287" s="819"/>
      <c r="M287" s="820"/>
      <c r="N287" s="818">
        <v>4</v>
      </c>
      <c r="O287" s="819"/>
      <c r="P287" s="820"/>
      <c r="Q287" s="818"/>
      <c r="R287" s="819"/>
      <c r="S287" s="820"/>
      <c r="T287" s="818" t="s">
        <v>16</v>
      </c>
      <c r="U287" s="819"/>
      <c r="V287" s="820"/>
      <c r="W287" s="818" t="s">
        <v>17</v>
      </c>
      <c r="X287" s="819"/>
      <c r="Y287" s="820"/>
      <c r="Z287" s="154" t="s">
        <v>4</v>
      </c>
      <c r="AA287" s="154" t="s">
        <v>5</v>
      </c>
      <c r="AB287" s="154" t="s">
        <v>6</v>
      </c>
      <c r="AE287" s="155"/>
    </row>
    <row r="288" spans="1:31" ht="12.75" customHeight="1">
      <c r="A288" s="812">
        <v>1</v>
      </c>
      <c r="B288" s="814">
        <v>28</v>
      </c>
      <c r="C288" s="826" t="str">
        <f>IF(B288="",B288,VLOOKUP(B288,'Список уч-ов'!A:L,3,FALSE))</f>
        <v>ГУБАЙДУЛЛИН Айдар</v>
      </c>
      <c r="D288" s="828" t="str">
        <f>IF(B288="",B288,VLOOKUP(B288,'Список уч-ов'!A:L,7,FALSE))</f>
        <v>Ижевск</v>
      </c>
      <c r="E288" s="247"/>
      <c r="F288" s="257"/>
      <c r="G288" s="258"/>
      <c r="H288" s="156"/>
      <c r="I288" s="157" t="s">
        <v>7</v>
      </c>
      <c r="J288" s="158"/>
      <c r="K288" s="156"/>
      <c r="L288" s="157" t="s">
        <v>15</v>
      </c>
      <c r="M288" s="158"/>
      <c r="N288" s="156"/>
      <c r="O288" s="157" t="s">
        <v>7</v>
      </c>
      <c r="P288" s="158"/>
      <c r="Q288" s="159"/>
      <c r="R288" s="160"/>
      <c r="S288" s="161"/>
      <c r="T288" s="159"/>
      <c r="U288" s="160"/>
      <c r="V288" s="161"/>
      <c r="W288" s="159"/>
      <c r="X288" s="160"/>
      <c r="Y288" s="161"/>
      <c r="Z288" s="824">
        <f>I288+L288+O288</f>
        <v>4</v>
      </c>
      <c r="AA288" s="831" t="s">
        <v>644</v>
      </c>
      <c r="AB288" s="816">
        <v>4</v>
      </c>
      <c r="AE288" s="155"/>
    </row>
    <row r="289" spans="1:31" ht="12.75" customHeight="1">
      <c r="A289" s="813"/>
      <c r="B289" s="830"/>
      <c r="C289" s="827">
        <f>IF(B289="",B289,VLOOKUP(B289,'[5]Список уч-ов'!$A:$K,11,FALSE))</f>
        <v>0</v>
      </c>
      <c r="D289" s="829" t="e">
        <f>IF(C289="",C289,VLOOKUP(C289,'[5]Список уч-ов'!$A:$K,11,FALSE))</f>
        <v>#N/A</v>
      </c>
      <c r="E289" s="259"/>
      <c r="F289" s="260"/>
      <c r="G289" s="261"/>
      <c r="H289" s="162"/>
      <c r="I289" s="163" t="s">
        <v>641</v>
      </c>
      <c r="J289" s="164"/>
      <c r="K289" s="162"/>
      <c r="L289" s="163" t="s">
        <v>640</v>
      </c>
      <c r="M289" s="164"/>
      <c r="N289" s="162"/>
      <c r="O289" s="163" t="s">
        <v>641</v>
      </c>
      <c r="P289" s="164"/>
      <c r="Q289" s="165"/>
      <c r="R289" s="166"/>
      <c r="S289" s="167"/>
      <c r="T289" s="165"/>
      <c r="U289" s="168"/>
      <c r="V289" s="167"/>
      <c r="W289" s="165"/>
      <c r="X289" s="168"/>
      <c r="Y289" s="167"/>
      <c r="Z289" s="825"/>
      <c r="AA289" s="832"/>
      <c r="AB289" s="817"/>
      <c r="AE289" s="155"/>
    </row>
    <row r="290" spans="1:31" ht="12.75" customHeight="1">
      <c r="A290" s="812">
        <v>2</v>
      </c>
      <c r="B290" s="814">
        <v>29</v>
      </c>
      <c r="C290" s="826" t="str">
        <f>IF(B290="",B290,VLOOKUP(B290,'Список уч-ов'!A:L,3,FALSE))</f>
        <v>АЛЕКСЕЕВ Анатолий</v>
      </c>
      <c r="D290" s="828" t="str">
        <f>IF(B290="",B290,VLOOKUP(B290,'Список уч-ов'!A:L,7,FALSE))</f>
        <v>Курсаково</v>
      </c>
      <c r="E290" s="169"/>
      <c r="F290" s="157" t="s">
        <v>15</v>
      </c>
      <c r="G290" s="158"/>
      <c r="H290" s="247"/>
      <c r="I290" s="257"/>
      <c r="J290" s="258"/>
      <c r="K290" s="156"/>
      <c r="L290" s="157" t="s">
        <v>15</v>
      </c>
      <c r="M290" s="158"/>
      <c r="N290" s="156"/>
      <c r="O290" s="157" t="s">
        <v>15</v>
      </c>
      <c r="P290" s="158"/>
      <c r="Q290" s="159"/>
      <c r="R290" s="160"/>
      <c r="S290" s="161"/>
      <c r="T290" s="159"/>
      <c r="U290" s="160"/>
      <c r="V290" s="161"/>
      <c r="W290" s="159"/>
      <c r="X290" s="160"/>
      <c r="Y290" s="161"/>
      <c r="Z290" s="824">
        <f>F290+L290+O290</f>
        <v>6</v>
      </c>
      <c r="AA290" s="824"/>
      <c r="AB290" s="816">
        <f>IF(B290="","",(RANK(Z290,Z288:Z295)))</f>
        <v>1</v>
      </c>
      <c r="AE290" s="155"/>
    </row>
    <row r="291" spans="1:28" ht="12.75" customHeight="1">
      <c r="A291" s="813"/>
      <c r="B291" s="830"/>
      <c r="C291" s="827">
        <f>IF(B291="",B291,VLOOKUP(B291,'[5]Список уч-ов'!$A:$K,11,FALSE))</f>
        <v>0</v>
      </c>
      <c r="D291" s="829" t="e">
        <f>IF(C291="",C291,VLOOKUP(C291,'[5]Список уч-ов'!$A:$K,11,FALSE))</f>
        <v>#N/A</v>
      </c>
      <c r="E291" s="170"/>
      <c r="F291" s="163" t="s">
        <v>638</v>
      </c>
      <c r="G291" s="164"/>
      <c r="H291" s="259"/>
      <c r="I291" s="260"/>
      <c r="J291" s="261"/>
      <c r="K291" s="162"/>
      <c r="L291" s="163" t="s">
        <v>639</v>
      </c>
      <c r="M291" s="164"/>
      <c r="N291" s="162"/>
      <c r="O291" s="163" t="s">
        <v>638</v>
      </c>
      <c r="P291" s="164"/>
      <c r="Q291" s="165"/>
      <c r="R291" s="171"/>
      <c r="S291" s="167"/>
      <c r="T291" s="165"/>
      <c r="U291" s="168"/>
      <c r="V291" s="167"/>
      <c r="W291" s="165"/>
      <c r="X291" s="168"/>
      <c r="Y291" s="167"/>
      <c r="Z291" s="825"/>
      <c r="AA291" s="825"/>
      <c r="AB291" s="817"/>
    </row>
    <row r="292" spans="1:28" ht="12.75" customHeight="1">
      <c r="A292" s="812">
        <v>3</v>
      </c>
      <c r="B292" s="814">
        <v>83</v>
      </c>
      <c r="C292" s="826" t="str">
        <f>IF(B292="",B292,VLOOKUP(B292,'Список уч-ов'!A:L,3,FALSE))</f>
        <v>ЮНУШЕВ Ильдар</v>
      </c>
      <c r="D292" s="828" t="str">
        <f>IF(B292="",B292,VLOOKUP(B292,'Список уч-ов'!A:L,7,FALSE))</f>
        <v>Самара</v>
      </c>
      <c r="E292" s="169"/>
      <c r="F292" s="157" t="s">
        <v>7</v>
      </c>
      <c r="G292" s="158"/>
      <c r="H292" s="156"/>
      <c r="I292" s="157" t="s">
        <v>7</v>
      </c>
      <c r="J292" s="158"/>
      <c r="K292" s="247"/>
      <c r="L292" s="257"/>
      <c r="M292" s="258"/>
      <c r="N292" s="156"/>
      <c r="O292" s="157" t="s">
        <v>15</v>
      </c>
      <c r="P292" s="158"/>
      <c r="Q292" s="159"/>
      <c r="R292" s="160"/>
      <c r="S292" s="161"/>
      <c r="T292" s="159"/>
      <c r="U292" s="160"/>
      <c r="V292" s="161"/>
      <c r="W292" s="159"/>
      <c r="X292" s="160"/>
      <c r="Y292" s="161"/>
      <c r="Z292" s="824">
        <f>F292+I292+O292</f>
        <v>4</v>
      </c>
      <c r="AA292" s="831" t="s">
        <v>645</v>
      </c>
      <c r="AB292" s="816">
        <v>2</v>
      </c>
    </row>
    <row r="293" spans="1:28" ht="12.75" customHeight="1">
      <c r="A293" s="813"/>
      <c r="B293" s="830"/>
      <c r="C293" s="827">
        <f>IF(B293="",B293,VLOOKUP(B293,'[5]Список уч-ов'!$A:$K,11,FALSE))</f>
        <v>0</v>
      </c>
      <c r="D293" s="829" t="e">
        <f>IF(C293="",C293,VLOOKUP(C293,'[5]Список уч-ов'!$A:$K,11,FALSE))</f>
        <v>#N/A</v>
      </c>
      <c r="E293" s="170"/>
      <c r="F293" s="163" t="s">
        <v>146</v>
      </c>
      <c r="G293" s="164"/>
      <c r="H293" s="162"/>
      <c r="I293" s="163" t="s">
        <v>145</v>
      </c>
      <c r="J293" s="164"/>
      <c r="K293" s="259"/>
      <c r="L293" s="260"/>
      <c r="M293" s="261"/>
      <c r="N293" s="162"/>
      <c r="O293" s="163" t="s">
        <v>638</v>
      </c>
      <c r="P293" s="164"/>
      <c r="Q293" s="165"/>
      <c r="R293" s="166"/>
      <c r="S293" s="167"/>
      <c r="T293" s="165"/>
      <c r="U293" s="168"/>
      <c r="V293" s="167"/>
      <c r="W293" s="165"/>
      <c r="X293" s="168"/>
      <c r="Y293" s="167"/>
      <c r="Z293" s="825"/>
      <c r="AA293" s="832"/>
      <c r="AB293" s="817"/>
    </row>
    <row r="294" spans="1:28" ht="12.75" customHeight="1">
      <c r="A294" s="812">
        <v>4</v>
      </c>
      <c r="B294" s="814">
        <v>85</v>
      </c>
      <c r="C294" s="826" t="str">
        <f>IF(B294="",B294,VLOOKUP(B294,'Список уч-ов'!A:L,3,FALSE))</f>
        <v>САВЕНКОВ Михаил</v>
      </c>
      <c r="D294" s="828" t="str">
        <f>IF(B294="",B294,VLOOKUP(B294,'Список уч-ов'!A:L,7,FALSE))</f>
        <v>Сызрань</v>
      </c>
      <c r="E294" s="169"/>
      <c r="F294" s="157" t="s">
        <v>15</v>
      </c>
      <c r="G294" s="158"/>
      <c r="H294" s="156"/>
      <c r="I294" s="157" t="s">
        <v>7</v>
      </c>
      <c r="J294" s="158"/>
      <c r="K294" s="156"/>
      <c r="L294" s="157" t="s">
        <v>7</v>
      </c>
      <c r="M294" s="158"/>
      <c r="N294" s="247"/>
      <c r="O294" s="257"/>
      <c r="P294" s="258"/>
      <c r="Q294" s="159"/>
      <c r="R294" s="160"/>
      <c r="S294" s="161"/>
      <c r="T294" s="159"/>
      <c r="U294" s="160"/>
      <c r="V294" s="161"/>
      <c r="W294" s="159"/>
      <c r="X294" s="160"/>
      <c r="Y294" s="161"/>
      <c r="Z294" s="824">
        <f>F294+I294+L294</f>
        <v>4</v>
      </c>
      <c r="AA294" s="831" t="s">
        <v>7</v>
      </c>
      <c r="AB294" s="816">
        <v>3</v>
      </c>
    </row>
    <row r="295" spans="1:28" ht="12.75" customHeight="1">
      <c r="A295" s="813"/>
      <c r="B295" s="830"/>
      <c r="C295" s="827">
        <f>IF(B295="",B295,VLOOKUP(B295,'[5]Список уч-ов'!$A:$K,11,FALSE))</f>
        <v>0</v>
      </c>
      <c r="D295" s="829" t="e">
        <f>IF(C295="",C295,VLOOKUP(C295,'[5]Список уч-ов'!$A:$K,11,FALSE))</f>
        <v>#N/A</v>
      </c>
      <c r="E295" s="170"/>
      <c r="F295" s="163" t="s">
        <v>638</v>
      </c>
      <c r="G295" s="164"/>
      <c r="H295" s="162"/>
      <c r="I295" s="163" t="s">
        <v>641</v>
      </c>
      <c r="J295" s="164"/>
      <c r="K295" s="162"/>
      <c r="L295" s="163" t="s">
        <v>641</v>
      </c>
      <c r="M295" s="164"/>
      <c r="N295" s="259"/>
      <c r="O295" s="260"/>
      <c r="P295" s="261"/>
      <c r="Q295" s="165"/>
      <c r="R295" s="166"/>
      <c r="S295" s="167"/>
      <c r="T295" s="165"/>
      <c r="U295" s="163"/>
      <c r="V295" s="167"/>
      <c r="W295" s="165"/>
      <c r="X295" s="168"/>
      <c r="Y295" s="167"/>
      <c r="Z295" s="825"/>
      <c r="AA295" s="832"/>
      <c r="AB295" s="817"/>
    </row>
    <row r="296" spans="1:28" ht="12.75" customHeight="1">
      <c r="A296" s="173"/>
      <c r="B296" s="190"/>
      <c r="C296" s="175"/>
      <c r="D296" s="176"/>
      <c r="E296" s="177"/>
      <c r="F296" s="178"/>
      <c r="G296" s="180"/>
      <c r="H296" s="180"/>
      <c r="I296" s="178"/>
      <c r="J296" s="180"/>
      <c r="K296" s="180"/>
      <c r="L296" s="178"/>
      <c r="M296" s="180"/>
      <c r="N296" s="180"/>
      <c r="O296" s="178"/>
      <c r="P296" s="180"/>
      <c r="Q296" s="191"/>
      <c r="R296" s="191"/>
      <c r="S296" s="191"/>
      <c r="T296" s="179"/>
      <c r="U296" s="178"/>
      <c r="V296" s="180"/>
      <c r="W296" s="180"/>
      <c r="X296" s="178"/>
      <c r="Y296" s="179"/>
      <c r="Z296" s="182"/>
      <c r="AA296" s="192"/>
      <c r="AB296" s="182"/>
    </row>
    <row r="297" spans="1:28" ht="12.75" customHeight="1">
      <c r="A297" s="262" t="str">
        <f>'Список уч-ов'!$B$122</f>
        <v>Главный судья - судья МК, ВК</v>
      </c>
      <c r="B297" s="190"/>
      <c r="D297" s="206"/>
      <c r="E297" s="177"/>
      <c r="F297" s="178"/>
      <c r="G297" s="180"/>
      <c r="H297" s="180"/>
      <c r="I297" s="178"/>
      <c r="J297" s="180"/>
      <c r="K297" s="180"/>
      <c r="L297" s="178"/>
      <c r="M297" s="180"/>
      <c r="N297" s="180"/>
      <c r="O297" s="178"/>
      <c r="P297" s="179"/>
      <c r="Q297" s="179"/>
      <c r="R297" s="178"/>
      <c r="S297" s="179"/>
      <c r="T297" s="180"/>
      <c r="U297" s="208"/>
      <c r="V297" s="180"/>
      <c r="W297" s="180"/>
      <c r="X297" s="208"/>
      <c r="Y297" s="179"/>
      <c r="AA297" s="183"/>
      <c r="AB297" s="263" t="str">
        <f>'Список уч-ов'!$H$122</f>
        <v>М.Д. Блюм (г. Москва)</v>
      </c>
    </row>
    <row r="298" spans="1:28" ht="12.75" customHeight="1">
      <c r="A298" s="262"/>
      <c r="B298" s="190"/>
      <c r="D298" s="206"/>
      <c r="E298" s="177"/>
      <c r="F298" s="178"/>
      <c r="G298" s="180"/>
      <c r="H298" s="180"/>
      <c r="I298" s="178"/>
      <c r="J298" s="180"/>
      <c r="K298" s="180"/>
      <c r="L298" s="178"/>
      <c r="M298" s="180"/>
      <c r="N298" s="180"/>
      <c r="O298" s="178"/>
      <c r="P298" s="179"/>
      <c r="Q298" s="179"/>
      <c r="R298" s="178"/>
      <c r="S298" s="179"/>
      <c r="T298" s="180"/>
      <c r="U298" s="208"/>
      <c r="V298" s="180"/>
      <c r="W298" s="180"/>
      <c r="X298" s="208"/>
      <c r="Y298" s="179"/>
      <c r="AA298" s="183"/>
      <c r="AB298" s="263"/>
    </row>
    <row r="299" spans="1:28" ht="12.75" customHeight="1">
      <c r="A299" s="262" t="str">
        <f>'Список уч-ов'!$B$124</f>
        <v>Главный секретарь - судья МК, ВК</v>
      </c>
      <c r="B299" s="190"/>
      <c r="D299" s="206"/>
      <c r="E299" s="177"/>
      <c r="F299" s="178"/>
      <c r="G299" s="180"/>
      <c r="H299" s="180"/>
      <c r="I299" s="178"/>
      <c r="J299" s="180"/>
      <c r="K299" s="180"/>
      <c r="L299" s="178"/>
      <c r="M299" s="180"/>
      <c r="N299" s="180"/>
      <c r="O299" s="178"/>
      <c r="P299" s="179"/>
      <c r="Q299" s="179"/>
      <c r="R299" s="178"/>
      <c r="S299" s="179"/>
      <c r="T299" s="180"/>
      <c r="U299" s="208"/>
      <c r="V299" s="180"/>
      <c r="W299" s="180"/>
      <c r="X299" s="208"/>
      <c r="Y299" s="179"/>
      <c r="AA299" s="183"/>
      <c r="AB299" s="263" t="str">
        <f>'Список уч-ов'!$H$124</f>
        <v>А.С. Рожкова (г. Н Новгород)</v>
      </c>
    </row>
    <row r="300" spans="1:28" ht="13.5" customHeight="1">
      <c r="A300" s="835"/>
      <c r="B300" s="835"/>
      <c r="C300" s="839"/>
      <c r="D300" s="194"/>
      <c r="E300" s="200"/>
      <c r="F300" s="196"/>
      <c r="G300" s="195"/>
      <c r="H300" s="841"/>
      <c r="I300" s="842"/>
      <c r="J300" s="842"/>
      <c r="K300" s="195"/>
      <c r="L300" s="196"/>
      <c r="M300" s="195"/>
      <c r="N300" s="195"/>
      <c r="O300" s="196"/>
      <c r="P300" s="195"/>
      <c r="Q300" s="195"/>
      <c r="R300" s="196"/>
      <c r="S300" s="195"/>
      <c r="T300" s="195"/>
      <c r="U300" s="196"/>
      <c r="V300" s="195"/>
      <c r="W300" s="195"/>
      <c r="X300" s="196"/>
      <c r="Y300" s="195"/>
      <c r="Z300" s="843"/>
      <c r="AA300" s="837"/>
      <c r="AB300" s="837"/>
    </row>
    <row r="301" spans="1:28" ht="13.5" customHeight="1">
      <c r="A301" s="835"/>
      <c r="B301" s="838"/>
      <c r="C301" s="840"/>
      <c r="D301" s="198"/>
      <c r="E301" s="177"/>
      <c r="F301" s="199"/>
      <c r="G301" s="199"/>
      <c r="H301" s="842"/>
      <c r="I301" s="842"/>
      <c r="J301" s="842"/>
      <c r="K301" s="199"/>
      <c r="L301" s="199"/>
      <c r="M301" s="199"/>
      <c r="N301" s="199"/>
      <c r="O301" s="199"/>
      <c r="P301" s="199"/>
      <c r="Q301" s="199"/>
      <c r="R301" s="199"/>
      <c r="S301" s="179"/>
      <c r="T301" s="199"/>
      <c r="U301" s="199"/>
      <c r="V301" s="199"/>
      <c r="W301" s="199"/>
      <c r="X301" s="199"/>
      <c r="Y301" s="179"/>
      <c r="Z301" s="843"/>
      <c r="AA301" s="837"/>
      <c r="AB301" s="837"/>
    </row>
    <row r="302" spans="1:28" ht="13.5" customHeight="1">
      <c r="A302" s="835"/>
      <c r="B302" s="835"/>
      <c r="C302" s="839"/>
      <c r="D302" s="194"/>
      <c r="E302" s="200"/>
      <c r="F302" s="196"/>
      <c r="G302" s="195"/>
      <c r="H302" s="195"/>
      <c r="I302" s="196"/>
      <c r="J302" s="195"/>
      <c r="K302" s="841"/>
      <c r="L302" s="842"/>
      <c r="M302" s="842"/>
      <c r="N302" s="195"/>
      <c r="O302" s="196"/>
      <c r="P302" s="195"/>
      <c r="Q302" s="195"/>
      <c r="R302" s="196"/>
      <c r="S302" s="195"/>
      <c r="T302" s="195"/>
      <c r="U302" s="196"/>
      <c r="V302" s="195"/>
      <c r="W302" s="195"/>
      <c r="X302" s="196"/>
      <c r="Y302" s="195"/>
      <c r="Z302" s="843"/>
      <c r="AA302" s="836"/>
      <c r="AB302" s="837"/>
    </row>
    <row r="303" spans="1:28" ht="13.5" customHeight="1">
      <c r="A303" s="835"/>
      <c r="B303" s="838"/>
      <c r="C303" s="840"/>
      <c r="D303" s="198"/>
      <c r="E303" s="177"/>
      <c r="F303" s="199"/>
      <c r="G303" s="199"/>
      <c r="H303" s="199"/>
      <c r="I303" s="199"/>
      <c r="J303" s="199"/>
      <c r="K303" s="842"/>
      <c r="L303" s="842"/>
      <c r="M303" s="842"/>
      <c r="N303" s="199"/>
      <c r="O303" s="199"/>
      <c r="P303" s="199"/>
      <c r="Q303" s="199"/>
      <c r="R303" s="199"/>
      <c r="S303" s="199"/>
      <c r="T303" s="199"/>
      <c r="U303" s="199"/>
      <c r="V303" s="199"/>
      <c r="W303" s="199"/>
      <c r="X303" s="199"/>
      <c r="Y303" s="199"/>
      <c r="Z303" s="843"/>
      <c r="AA303" s="836"/>
      <c r="AB303" s="837"/>
    </row>
    <row r="304" spans="1:28" ht="13.5" customHeight="1">
      <c r="A304" s="835"/>
      <c r="B304" s="835"/>
      <c r="C304" s="839"/>
      <c r="D304" s="194"/>
      <c r="E304" s="200"/>
      <c r="F304" s="196"/>
      <c r="G304" s="195"/>
      <c r="H304" s="195"/>
      <c r="I304" s="196"/>
      <c r="J304" s="195"/>
      <c r="K304" s="195"/>
      <c r="L304" s="196"/>
      <c r="M304" s="195"/>
      <c r="N304" s="841"/>
      <c r="O304" s="842"/>
      <c r="P304" s="842"/>
      <c r="Q304" s="195"/>
      <c r="R304" s="196"/>
      <c r="S304" s="195"/>
      <c r="T304" s="195"/>
      <c r="U304" s="196"/>
      <c r="V304" s="195"/>
      <c r="W304" s="195"/>
      <c r="X304" s="196"/>
      <c r="Y304" s="195"/>
      <c r="Z304" s="843"/>
      <c r="AA304" s="836"/>
      <c r="AB304" s="837"/>
    </row>
    <row r="305" spans="1:28" ht="13.5" customHeight="1">
      <c r="A305" s="835"/>
      <c r="B305" s="838"/>
      <c r="C305" s="840"/>
      <c r="D305" s="198"/>
      <c r="E305" s="177"/>
      <c r="F305" s="199"/>
      <c r="G305" s="199"/>
      <c r="H305" s="199"/>
      <c r="I305" s="199"/>
      <c r="J305" s="199"/>
      <c r="K305" s="199"/>
      <c r="L305" s="199"/>
      <c r="M305" s="199"/>
      <c r="N305" s="842"/>
      <c r="O305" s="842"/>
      <c r="P305" s="842"/>
      <c r="Q305" s="199"/>
      <c r="R305" s="199"/>
      <c r="S305" s="179"/>
      <c r="T305" s="199"/>
      <c r="U305" s="199"/>
      <c r="V305" s="199"/>
      <c r="W305" s="199"/>
      <c r="X305" s="199"/>
      <c r="Y305" s="179"/>
      <c r="Z305" s="843"/>
      <c r="AA305" s="836"/>
      <c r="AB305" s="837"/>
    </row>
    <row r="306" spans="1:28" ht="13.5" customHeight="1">
      <c r="A306" s="835"/>
      <c r="B306" s="835"/>
      <c r="C306" s="839"/>
      <c r="D306" s="194"/>
      <c r="E306" s="200"/>
      <c r="F306" s="196"/>
      <c r="G306" s="195"/>
      <c r="H306" s="195"/>
      <c r="I306" s="196"/>
      <c r="J306" s="195"/>
      <c r="K306" s="195"/>
      <c r="L306" s="196"/>
      <c r="M306" s="195"/>
      <c r="N306" s="195"/>
      <c r="O306" s="196"/>
      <c r="P306" s="195"/>
      <c r="Q306" s="195"/>
      <c r="R306" s="196"/>
      <c r="S306" s="201"/>
      <c r="T306" s="841"/>
      <c r="U306" s="842"/>
      <c r="V306" s="842"/>
      <c r="W306" s="195"/>
      <c r="X306" s="196"/>
      <c r="Y306" s="201"/>
      <c r="Z306" s="843"/>
      <c r="AA306" s="836"/>
      <c r="AB306" s="837"/>
    </row>
    <row r="307" spans="1:28" ht="13.5" customHeight="1">
      <c r="A307" s="835"/>
      <c r="B307" s="838"/>
      <c r="C307" s="840"/>
      <c r="D307" s="198"/>
      <c r="E307" s="177"/>
      <c r="F307" s="199"/>
      <c r="G307" s="179"/>
      <c r="H307" s="179"/>
      <c r="I307" s="199"/>
      <c r="J307" s="179"/>
      <c r="K307" s="179"/>
      <c r="L307" s="199"/>
      <c r="M307" s="179"/>
      <c r="N307" s="179"/>
      <c r="O307" s="199"/>
      <c r="P307" s="179"/>
      <c r="Q307" s="179"/>
      <c r="R307" s="199"/>
      <c r="S307" s="179"/>
      <c r="T307" s="842"/>
      <c r="U307" s="842"/>
      <c r="V307" s="842"/>
      <c r="W307" s="179"/>
      <c r="X307" s="199"/>
      <c r="Y307" s="179"/>
      <c r="Z307" s="843"/>
      <c r="AA307" s="836"/>
      <c r="AB307" s="837"/>
    </row>
    <row r="308" spans="1:28" ht="13.5" customHeight="1">
      <c r="A308" s="835"/>
      <c r="B308" s="835"/>
      <c r="C308" s="839"/>
      <c r="D308" s="194"/>
      <c r="E308" s="202"/>
      <c r="F308" s="196"/>
      <c r="G308" s="195"/>
      <c r="H308" s="195"/>
      <c r="I308" s="196"/>
      <c r="J308" s="195"/>
      <c r="K308" s="195"/>
      <c r="L308" s="196"/>
      <c r="M308" s="195"/>
      <c r="N308" s="195"/>
      <c r="O308" s="196"/>
      <c r="P308" s="195"/>
      <c r="Q308" s="841"/>
      <c r="R308" s="841"/>
      <c r="S308" s="841"/>
      <c r="T308" s="195"/>
      <c r="U308" s="196"/>
      <c r="V308" s="201"/>
      <c r="W308" s="841"/>
      <c r="X308" s="842"/>
      <c r="Y308" s="842"/>
      <c r="Z308" s="843"/>
      <c r="AA308" s="837"/>
      <c r="AB308" s="837"/>
    </row>
    <row r="309" spans="1:28" ht="13.5" customHeight="1">
      <c r="A309" s="835"/>
      <c r="B309" s="838"/>
      <c r="C309" s="840"/>
      <c r="D309" s="198"/>
      <c r="E309" s="177"/>
      <c r="F309" s="199"/>
      <c r="G309" s="179"/>
      <c r="H309" s="179"/>
      <c r="I309" s="199"/>
      <c r="J309" s="179"/>
      <c r="K309" s="179"/>
      <c r="L309" s="199"/>
      <c r="M309" s="179"/>
      <c r="N309" s="179"/>
      <c r="O309" s="199"/>
      <c r="P309" s="179"/>
      <c r="Q309" s="841"/>
      <c r="R309" s="841"/>
      <c r="S309" s="841"/>
      <c r="T309" s="179"/>
      <c r="U309" s="199"/>
      <c r="V309" s="179"/>
      <c r="W309" s="842"/>
      <c r="X309" s="842"/>
      <c r="Y309" s="842"/>
      <c r="Z309" s="843"/>
      <c r="AA309" s="837"/>
      <c r="AB309" s="837"/>
    </row>
    <row r="310" spans="1:34" s="203" customFormat="1" ht="15">
      <c r="A310" s="150"/>
      <c r="B310" s="835"/>
      <c r="D310" s="204"/>
      <c r="E310" s="150"/>
      <c r="F310" s="193"/>
      <c r="G310" s="150"/>
      <c r="H310" s="150"/>
      <c r="I310" s="193"/>
      <c r="J310" s="150"/>
      <c r="K310" s="150"/>
      <c r="L310" s="193"/>
      <c r="M310" s="150"/>
      <c r="N310" s="150"/>
      <c r="O310" s="193"/>
      <c r="P310" s="150"/>
      <c r="Q310" s="150"/>
      <c r="R310" s="193"/>
      <c r="S310" s="150"/>
      <c r="T310" s="150"/>
      <c r="U310" s="193"/>
      <c r="V310" s="150"/>
      <c r="W310" s="150"/>
      <c r="X310" s="193"/>
      <c r="Y310" s="150"/>
      <c r="Z310" s="205"/>
      <c r="AA310" s="205"/>
      <c r="AB310" s="205"/>
      <c r="AC310" s="150"/>
      <c r="AD310" s="150"/>
      <c r="AE310" s="150"/>
      <c r="AF310" s="150"/>
      <c r="AG310" s="150"/>
      <c r="AH310" s="150"/>
    </row>
    <row r="311" spans="1:34" s="203" customFormat="1" ht="15">
      <c r="A311" s="150"/>
      <c r="B311" s="838"/>
      <c r="D311" s="204"/>
      <c r="E311" s="150"/>
      <c r="F311" s="193"/>
      <c r="G311" s="150"/>
      <c r="H311" s="150"/>
      <c r="I311" s="193"/>
      <c r="J311" s="150"/>
      <c r="K311" s="150"/>
      <c r="L311" s="193"/>
      <c r="M311" s="150"/>
      <c r="N311" s="150"/>
      <c r="O311" s="193"/>
      <c r="P311" s="150"/>
      <c r="Q311" s="150"/>
      <c r="R311" s="193"/>
      <c r="S311" s="150"/>
      <c r="T311" s="150"/>
      <c r="U311" s="193"/>
      <c r="V311" s="150"/>
      <c r="W311" s="150"/>
      <c r="X311" s="193"/>
      <c r="Y311" s="150"/>
      <c r="Z311" s="205"/>
      <c r="AA311" s="205"/>
      <c r="AB311" s="205"/>
      <c r="AC311" s="150"/>
      <c r="AD311" s="150"/>
      <c r="AE311" s="150"/>
      <c r="AF311" s="150"/>
      <c r="AG311" s="150"/>
      <c r="AH311" s="150"/>
    </row>
  </sheetData>
  <sheetProtection/>
  <mergeCells count="1020">
    <mergeCell ref="A304:A305"/>
    <mergeCell ref="B304:B305"/>
    <mergeCell ref="AA308:AA309"/>
    <mergeCell ref="AB308:AB309"/>
    <mergeCell ref="T306:V307"/>
    <mergeCell ref="Z306:Z307"/>
    <mergeCell ref="AA306:AA307"/>
    <mergeCell ref="AB304:AB305"/>
    <mergeCell ref="B310:B311"/>
    <mergeCell ref="A308:A309"/>
    <mergeCell ref="B308:B309"/>
    <mergeCell ref="C308:C309"/>
    <mergeCell ref="Q308:S309"/>
    <mergeCell ref="A306:A307"/>
    <mergeCell ref="B306:B307"/>
    <mergeCell ref="C306:C307"/>
    <mergeCell ref="B302:B303"/>
    <mergeCell ref="C302:C303"/>
    <mergeCell ref="K302:M303"/>
    <mergeCell ref="Z302:Z303"/>
    <mergeCell ref="C304:C305"/>
    <mergeCell ref="N304:P305"/>
    <mergeCell ref="Z304:Z305"/>
    <mergeCell ref="C300:C301"/>
    <mergeCell ref="H300:J301"/>
    <mergeCell ref="Z300:Z301"/>
    <mergeCell ref="AA300:AA301"/>
    <mergeCell ref="AB300:AB301"/>
    <mergeCell ref="W308:Y309"/>
    <mergeCell ref="Z308:Z309"/>
    <mergeCell ref="AB306:AB307"/>
    <mergeCell ref="AA294:AA295"/>
    <mergeCell ref="AB294:AB295"/>
    <mergeCell ref="Z292:Z293"/>
    <mergeCell ref="AA292:AA293"/>
    <mergeCell ref="A302:A303"/>
    <mergeCell ref="AA304:AA305"/>
    <mergeCell ref="AA302:AA303"/>
    <mergeCell ref="AB302:AB303"/>
    <mergeCell ref="A300:A301"/>
    <mergeCell ref="B300:B301"/>
    <mergeCell ref="A292:A293"/>
    <mergeCell ref="B292:B293"/>
    <mergeCell ref="C292:C293"/>
    <mergeCell ref="D292:D293"/>
    <mergeCell ref="AB292:AB293"/>
    <mergeCell ref="A294:A295"/>
    <mergeCell ref="B294:B295"/>
    <mergeCell ref="C294:C295"/>
    <mergeCell ref="D294:D295"/>
    <mergeCell ref="Z294:Z295"/>
    <mergeCell ref="AB288:AB289"/>
    <mergeCell ref="A290:A291"/>
    <mergeCell ref="B290:B291"/>
    <mergeCell ref="C290:C291"/>
    <mergeCell ref="D290:D291"/>
    <mergeCell ref="Z290:Z291"/>
    <mergeCell ref="AA290:AA291"/>
    <mergeCell ref="AB290:AB291"/>
    <mergeCell ref="Z288:Z289"/>
    <mergeCell ref="N287:P287"/>
    <mergeCell ref="A288:A289"/>
    <mergeCell ref="B288:B289"/>
    <mergeCell ref="C288:C289"/>
    <mergeCell ref="D288:D289"/>
    <mergeCell ref="AA288:AA289"/>
    <mergeCell ref="Q287:S287"/>
    <mergeCell ref="T287:V287"/>
    <mergeCell ref="W287:Y287"/>
    <mergeCell ref="K287:M287"/>
    <mergeCell ref="AB282:AB283"/>
    <mergeCell ref="A284:A285"/>
    <mergeCell ref="B284:B285"/>
    <mergeCell ref="C284:C285"/>
    <mergeCell ref="D284:D285"/>
    <mergeCell ref="Z284:Z285"/>
    <mergeCell ref="AA284:AA285"/>
    <mergeCell ref="AB284:AB285"/>
    <mergeCell ref="Z282:Z283"/>
    <mergeCell ref="AA282:AA283"/>
    <mergeCell ref="A282:A283"/>
    <mergeCell ref="B282:B283"/>
    <mergeCell ref="C282:C283"/>
    <mergeCell ref="D282:D283"/>
    <mergeCell ref="E287:G287"/>
    <mergeCell ref="H287:J287"/>
    <mergeCell ref="AB278:AB279"/>
    <mergeCell ref="A280:A281"/>
    <mergeCell ref="B280:B281"/>
    <mergeCell ref="C280:C281"/>
    <mergeCell ref="D280:D281"/>
    <mergeCell ref="Z280:Z281"/>
    <mergeCell ref="AA280:AA281"/>
    <mergeCell ref="AB280:AB281"/>
    <mergeCell ref="Z278:Z279"/>
    <mergeCell ref="N277:P277"/>
    <mergeCell ref="A278:A279"/>
    <mergeCell ref="B278:B279"/>
    <mergeCell ref="C278:C279"/>
    <mergeCell ref="D278:D279"/>
    <mergeCell ref="AA278:AA279"/>
    <mergeCell ref="Q277:S277"/>
    <mergeCell ref="T277:V277"/>
    <mergeCell ref="W277:Y277"/>
    <mergeCell ref="K277:M277"/>
    <mergeCell ref="AB272:AB273"/>
    <mergeCell ref="A274:A275"/>
    <mergeCell ref="B274:B275"/>
    <mergeCell ref="C274:C275"/>
    <mergeCell ref="D274:D275"/>
    <mergeCell ref="Z274:Z275"/>
    <mergeCell ref="AA274:AA275"/>
    <mergeCell ref="AB274:AB275"/>
    <mergeCell ref="Z272:Z273"/>
    <mergeCell ref="AA272:AA273"/>
    <mergeCell ref="A272:A273"/>
    <mergeCell ref="B272:B273"/>
    <mergeCell ref="C272:C273"/>
    <mergeCell ref="D272:D273"/>
    <mergeCell ref="E277:G277"/>
    <mergeCell ref="H277:J277"/>
    <mergeCell ref="AB268:AB269"/>
    <mergeCell ref="A270:A271"/>
    <mergeCell ref="B270:B271"/>
    <mergeCell ref="C270:C271"/>
    <mergeCell ref="D270:D271"/>
    <mergeCell ref="Z270:Z271"/>
    <mergeCell ref="AA270:AA271"/>
    <mergeCell ref="AB270:AB271"/>
    <mergeCell ref="Z268:Z269"/>
    <mergeCell ref="N267:P267"/>
    <mergeCell ref="A268:A269"/>
    <mergeCell ref="B268:B269"/>
    <mergeCell ref="C268:C269"/>
    <mergeCell ref="D268:D269"/>
    <mergeCell ref="AA268:AA269"/>
    <mergeCell ref="Q267:S267"/>
    <mergeCell ref="T267:V267"/>
    <mergeCell ref="W267:Y267"/>
    <mergeCell ref="K267:M267"/>
    <mergeCell ref="AB262:AB263"/>
    <mergeCell ref="A264:A265"/>
    <mergeCell ref="B264:B265"/>
    <mergeCell ref="C264:C265"/>
    <mergeCell ref="D264:D265"/>
    <mergeCell ref="Z264:Z265"/>
    <mergeCell ref="AA264:AA265"/>
    <mergeCell ref="AB264:AB265"/>
    <mergeCell ref="Z262:Z263"/>
    <mergeCell ref="AA262:AA263"/>
    <mergeCell ref="A262:A263"/>
    <mergeCell ref="B262:B263"/>
    <mergeCell ref="C262:C263"/>
    <mergeCell ref="D262:D263"/>
    <mergeCell ref="E267:G267"/>
    <mergeCell ref="H267:J267"/>
    <mergeCell ref="AB258:AB259"/>
    <mergeCell ref="A260:A261"/>
    <mergeCell ref="B260:B261"/>
    <mergeCell ref="C260:C261"/>
    <mergeCell ref="D260:D261"/>
    <mergeCell ref="Z260:Z261"/>
    <mergeCell ref="AA260:AA261"/>
    <mergeCell ref="AB260:AB261"/>
    <mergeCell ref="A258:A259"/>
    <mergeCell ref="B258:B259"/>
    <mergeCell ref="AA258:AA259"/>
    <mergeCell ref="E257:G257"/>
    <mergeCell ref="H257:J257"/>
    <mergeCell ref="K257:M257"/>
    <mergeCell ref="N257:P257"/>
    <mergeCell ref="Q257:S257"/>
    <mergeCell ref="T257:V257"/>
    <mergeCell ref="C258:C259"/>
    <mergeCell ref="D258:D259"/>
    <mergeCell ref="Z258:Z259"/>
    <mergeCell ref="A250:A251"/>
    <mergeCell ref="B250:B251"/>
    <mergeCell ref="C250:C251"/>
    <mergeCell ref="D250:D251"/>
    <mergeCell ref="AA244:AA245"/>
    <mergeCell ref="W257:Y257"/>
    <mergeCell ref="AB248:AB249"/>
    <mergeCell ref="Z250:Z251"/>
    <mergeCell ref="AA250:AA251"/>
    <mergeCell ref="AB250:AB251"/>
    <mergeCell ref="Z244:Z245"/>
    <mergeCell ref="Z248:Z249"/>
    <mergeCell ref="AB244:AB245"/>
    <mergeCell ref="AB246:AB247"/>
    <mergeCell ref="A246:A247"/>
    <mergeCell ref="B246:B247"/>
    <mergeCell ref="C246:C247"/>
    <mergeCell ref="D246:D247"/>
    <mergeCell ref="Z246:Z247"/>
    <mergeCell ref="AA246:AA247"/>
    <mergeCell ref="AA248:AA249"/>
    <mergeCell ref="N243:P243"/>
    <mergeCell ref="A244:A245"/>
    <mergeCell ref="B244:B245"/>
    <mergeCell ref="C244:C245"/>
    <mergeCell ref="D244:D245"/>
    <mergeCell ref="D248:D249"/>
    <mergeCell ref="A248:A249"/>
    <mergeCell ref="B248:B249"/>
    <mergeCell ref="C248:C249"/>
    <mergeCell ref="AB238:AB239"/>
    <mergeCell ref="A240:A241"/>
    <mergeCell ref="B240:B241"/>
    <mergeCell ref="C240:C241"/>
    <mergeCell ref="D240:D241"/>
    <mergeCell ref="Z240:Z241"/>
    <mergeCell ref="AA240:AA241"/>
    <mergeCell ref="AB240:AB241"/>
    <mergeCell ref="Z238:Z239"/>
    <mergeCell ref="AA238:AA239"/>
    <mergeCell ref="Q243:S243"/>
    <mergeCell ref="T243:V243"/>
    <mergeCell ref="W243:Y243"/>
    <mergeCell ref="A238:A239"/>
    <mergeCell ref="B238:B239"/>
    <mergeCell ref="C238:C239"/>
    <mergeCell ref="D238:D239"/>
    <mergeCell ref="E243:G243"/>
    <mergeCell ref="H243:J243"/>
    <mergeCell ref="K243:M243"/>
    <mergeCell ref="AB234:AB235"/>
    <mergeCell ref="A236:A237"/>
    <mergeCell ref="B236:B237"/>
    <mergeCell ref="C236:C237"/>
    <mergeCell ref="D236:D237"/>
    <mergeCell ref="Z236:Z237"/>
    <mergeCell ref="AA236:AA237"/>
    <mergeCell ref="AB236:AB237"/>
    <mergeCell ref="Z234:Z235"/>
    <mergeCell ref="N233:P233"/>
    <mergeCell ref="A234:A235"/>
    <mergeCell ref="B234:B235"/>
    <mergeCell ref="C234:C235"/>
    <mergeCell ref="D234:D235"/>
    <mergeCell ref="AA234:AA235"/>
    <mergeCell ref="Q233:S233"/>
    <mergeCell ref="T233:V233"/>
    <mergeCell ref="W233:Y233"/>
    <mergeCell ref="K233:M233"/>
    <mergeCell ref="AB228:AB229"/>
    <mergeCell ref="A230:A231"/>
    <mergeCell ref="B230:B231"/>
    <mergeCell ref="C230:C231"/>
    <mergeCell ref="D230:D231"/>
    <mergeCell ref="Z230:Z231"/>
    <mergeCell ref="AA230:AA231"/>
    <mergeCell ref="AB230:AB231"/>
    <mergeCell ref="Z228:Z229"/>
    <mergeCell ref="AA228:AA229"/>
    <mergeCell ref="A228:A229"/>
    <mergeCell ref="B228:B229"/>
    <mergeCell ref="C228:C229"/>
    <mergeCell ref="D228:D229"/>
    <mergeCell ref="E233:G233"/>
    <mergeCell ref="H233:J233"/>
    <mergeCell ref="AB224:AB225"/>
    <mergeCell ref="A226:A227"/>
    <mergeCell ref="B226:B227"/>
    <mergeCell ref="C226:C227"/>
    <mergeCell ref="D226:D227"/>
    <mergeCell ref="Z226:Z227"/>
    <mergeCell ref="AA226:AA227"/>
    <mergeCell ref="AB226:AB227"/>
    <mergeCell ref="Z224:Z225"/>
    <mergeCell ref="N223:P223"/>
    <mergeCell ref="A224:A225"/>
    <mergeCell ref="B224:B225"/>
    <mergeCell ref="C224:C225"/>
    <mergeCell ref="D224:D225"/>
    <mergeCell ref="AA224:AA225"/>
    <mergeCell ref="Q223:S223"/>
    <mergeCell ref="T223:V223"/>
    <mergeCell ref="W223:Y223"/>
    <mergeCell ref="K223:M223"/>
    <mergeCell ref="AB218:AB219"/>
    <mergeCell ref="A220:A221"/>
    <mergeCell ref="B220:B221"/>
    <mergeCell ref="C220:C221"/>
    <mergeCell ref="D220:D221"/>
    <mergeCell ref="Z220:Z221"/>
    <mergeCell ref="AA220:AA221"/>
    <mergeCell ref="AB220:AB221"/>
    <mergeCell ref="Z218:Z219"/>
    <mergeCell ref="AA218:AA219"/>
    <mergeCell ref="A218:A219"/>
    <mergeCell ref="B218:B219"/>
    <mergeCell ref="C218:C219"/>
    <mergeCell ref="D218:D219"/>
    <mergeCell ref="E223:G223"/>
    <mergeCell ref="H223:J223"/>
    <mergeCell ref="AB214:AB215"/>
    <mergeCell ref="A216:A217"/>
    <mergeCell ref="B216:B217"/>
    <mergeCell ref="C216:C217"/>
    <mergeCell ref="D216:D217"/>
    <mergeCell ref="Z216:Z217"/>
    <mergeCell ref="AA216:AA217"/>
    <mergeCell ref="AB216:AB217"/>
    <mergeCell ref="Z214:Z215"/>
    <mergeCell ref="N213:P213"/>
    <mergeCell ref="A214:A215"/>
    <mergeCell ref="B214:B215"/>
    <mergeCell ref="C214:C215"/>
    <mergeCell ref="D214:D215"/>
    <mergeCell ref="AA214:AA215"/>
    <mergeCell ref="Q213:S213"/>
    <mergeCell ref="T213:V213"/>
    <mergeCell ref="W213:Y213"/>
    <mergeCell ref="K213:M213"/>
    <mergeCell ref="AB208:AB209"/>
    <mergeCell ref="A210:A211"/>
    <mergeCell ref="B210:B211"/>
    <mergeCell ref="C210:C211"/>
    <mergeCell ref="D210:D211"/>
    <mergeCell ref="Z210:Z211"/>
    <mergeCell ref="AA210:AA211"/>
    <mergeCell ref="AB210:AB211"/>
    <mergeCell ref="Z208:Z209"/>
    <mergeCell ref="AA208:AA209"/>
    <mergeCell ref="A208:A209"/>
    <mergeCell ref="B208:B209"/>
    <mergeCell ref="C208:C209"/>
    <mergeCell ref="D208:D209"/>
    <mergeCell ref="E213:G213"/>
    <mergeCell ref="H213:J213"/>
    <mergeCell ref="AB204:AB205"/>
    <mergeCell ref="A206:A207"/>
    <mergeCell ref="B206:B207"/>
    <mergeCell ref="C206:C207"/>
    <mergeCell ref="D206:D207"/>
    <mergeCell ref="Z206:Z207"/>
    <mergeCell ref="AA206:AA207"/>
    <mergeCell ref="AB206:AB207"/>
    <mergeCell ref="Z204:Z205"/>
    <mergeCell ref="N203:P203"/>
    <mergeCell ref="A204:A205"/>
    <mergeCell ref="B204:B205"/>
    <mergeCell ref="C204:C205"/>
    <mergeCell ref="D204:D205"/>
    <mergeCell ref="AA204:AA205"/>
    <mergeCell ref="Q203:S203"/>
    <mergeCell ref="T203:V203"/>
    <mergeCell ref="W203:Y203"/>
    <mergeCell ref="K203:M203"/>
    <mergeCell ref="AB198:AB199"/>
    <mergeCell ref="A200:A201"/>
    <mergeCell ref="B200:B201"/>
    <mergeCell ref="C200:C201"/>
    <mergeCell ref="D200:D201"/>
    <mergeCell ref="Z200:Z201"/>
    <mergeCell ref="AA200:AA201"/>
    <mergeCell ref="AB200:AB201"/>
    <mergeCell ref="Z198:Z199"/>
    <mergeCell ref="AA198:AA199"/>
    <mergeCell ref="A198:A199"/>
    <mergeCell ref="B198:B199"/>
    <mergeCell ref="C198:C199"/>
    <mergeCell ref="D198:D199"/>
    <mergeCell ref="E203:G203"/>
    <mergeCell ref="H203:J203"/>
    <mergeCell ref="AB194:AB195"/>
    <mergeCell ref="A196:A197"/>
    <mergeCell ref="B196:B197"/>
    <mergeCell ref="C196:C197"/>
    <mergeCell ref="D196:D197"/>
    <mergeCell ref="Z196:Z197"/>
    <mergeCell ref="AA196:AA197"/>
    <mergeCell ref="AB196:AB197"/>
    <mergeCell ref="Z194:Z195"/>
    <mergeCell ref="N193:P193"/>
    <mergeCell ref="A194:A195"/>
    <mergeCell ref="B194:B195"/>
    <mergeCell ref="C194:C195"/>
    <mergeCell ref="D194:D195"/>
    <mergeCell ref="AA194:AA195"/>
    <mergeCell ref="Q193:S193"/>
    <mergeCell ref="T193:V193"/>
    <mergeCell ref="W193:Y193"/>
    <mergeCell ref="K193:M193"/>
    <mergeCell ref="AB188:AB189"/>
    <mergeCell ref="A190:A191"/>
    <mergeCell ref="B190:B191"/>
    <mergeCell ref="C190:C191"/>
    <mergeCell ref="D190:D191"/>
    <mergeCell ref="Z190:Z191"/>
    <mergeCell ref="AA190:AA191"/>
    <mergeCell ref="AB190:AB191"/>
    <mergeCell ref="Z188:Z189"/>
    <mergeCell ref="AA188:AA189"/>
    <mergeCell ref="A188:A189"/>
    <mergeCell ref="B188:B189"/>
    <mergeCell ref="C188:C189"/>
    <mergeCell ref="D188:D189"/>
    <mergeCell ref="E193:G193"/>
    <mergeCell ref="H193:J193"/>
    <mergeCell ref="AB184:AB185"/>
    <mergeCell ref="A186:A187"/>
    <mergeCell ref="B186:B187"/>
    <mergeCell ref="C186:C187"/>
    <mergeCell ref="D186:D187"/>
    <mergeCell ref="Z186:Z187"/>
    <mergeCell ref="AA186:AA187"/>
    <mergeCell ref="AB186:AB187"/>
    <mergeCell ref="Z184:Z185"/>
    <mergeCell ref="N183:P183"/>
    <mergeCell ref="A184:A185"/>
    <mergeCell ref="B184:B185"/>
    <mergeCell ref="C184:C185"/>
    <mergeCell ref="D184:D185"/>
    <mergeCell ref="AA184:AA185"/>
    <mergeCell ref="Q183:S183"/>
    <mergeCell ref="T183:V183"/>
    <mergeCell ref="W183:Y183"/>
    <mergeCell ref="K183:M183"/>
    <mergeCell ref="AB178:AB179"/>
    <mergeCell ref="A180:A181"/>
    <mergeCell ref="B180:B181"/>
    <mergeCell ref="C180:C181"/>
    <mergeCell ref="D180:D181"/>
    <mergeCell ref="Z180:Z181"/>
    <mergeCell ref="AA180:AA181"/>
    <mergeCell ref="AB180:AB181"/>
    <mergeCell ref="Z178:Z179"/>
    <mergeCell ref="AA178:AA179"/>
    <mergeCell ref="A178:A179"/>
    <mergeCell ref="B178:B179"/>
    <mergeCell ref="C178:C179"/>
    <mergeCell ref="D178:D179"/>
    <mergeCell ref="E183:G183"/>
    <mergeCell ref="H183:J183"/>
    <mergeCell ref="AB174:AB175"/>
    <mergeCell ref="A176:A177"/>
    <mergeCell ref="B176:B177"/>
    <mergeCell ref="C176:C177"/>
    <mergeCell ref="D176:D177"/>
    <mergeCell ref="Z176:Z177"/>
    <mergeCell ref="AA176:AA177"/>
    <mergeCell ref="AB176:AB177"/>
    <mergeCell ref="A174:A175"/>
    <mergeCell ref="B174:B175"/>
    <mergeCell ref="AA174:AA175"/>
    <mergeCell ref="E173:G173"/>
    <mergeCell ref="H173:J173"/>
    <mergeCell ref="K173:M173"/>
    <mergeCell ref="N173:P173"/>
    <mergeCell ref="Q173:S173"/>
    <mergeCell ref="T173:V173"/>
    <mergeCell ref="C174:C175"/>
    <mergeCell ref="D174:D175"/>
    <mergeCell ref="Z174:Z175"/>
    <mergeCell ref="A166:A167"/>
    <mergeCell ref="B166:B167"/>
    <mergeCell ref="C166:C167"/>
    <mergeCell ref="D166:D167"/>
    <mergeCell ref="AA160:AA161"/>
    <mergeCell ref="W173:Y173"/>
    <mergeCell ref="AB164:AB165"/>
    <mergeCell ref="Z166:Z167"/>
    <mergeCell ref="AA166:AA167"/>
    <mergeCell ref="AB166:AB167"/>
    <mergeCell ref="Z160:Z161"/>
    <mergeCell ref="Z164:Z165"/>
    <mergeCell ref="AB160:AB161"/>
    <mergeCell ref="AB162:AB163"/>
    <mergeCell ref="A162:A163"/>
    <mergeCell ref="B162:B163"/>
    <mergeCell ref="C162:C163"/>
    <mergeCell ref="D162:D163"/>
    <mergeCell ref="Z162:Z163"/>
    <mergeCell ref="AA162:AA163"/>
    <mergeCell ref="AA164:AA165"/>
    <mergeCell ref="N159:P159"/>
    <mergeCell ref="A160:A161"/>
    <mergeCell ref="B160:B161"/>
    <mergeCell ref="C160:C161"/>
    <mergeCell ref="D160:D161"/>
    <mergeCell ref="D164:D165"/>
    <mergeCell ref="A164:A165"/>
    <mergeCell ref="B164:B165"/>
    <mergeCell ref="C164:C165"/>
    <mergeCell ref="AB154:AB155"/>
    <mergeCell ref="A156:A157"/>
    <mergeCell ref="B156:B157"/>
    <mergeCell ref="C156:C157"/>
    <mergeCell ref="D156:D157"/>
    <mergeCell ref="Z156:Z157"/>
    <mergeCell ref="AA156:AA157"/>
    <mergeCell ref="AB156:AB157"/>
    <mergeCell ref="Z154:Z155"/>
    <mergeCell ref="AA154:AA155"/>
    <mergeCell ref="Q159:S159"/>
    <mergeCell ref="T159:V159"/>
    <mergeCell ref="W159:Y159"/>
    <mergeCell ref="A154:A155"/>
    <mergeCell ref="B154:B155"/>
    <mergeCell ref="C154:C155"/>
    <mergeCell ref="D154:D155"/>
    <mergeCell ref="E159:G159"/>
    <mergeCell ref="H159:J159"/>
    <mergeCell ref="K159:M159"/>
    <mergeCell ref="AB150:AB151"/>
    <mergeCell ref="A152:A153"/>
    <mergeCell ref="B152:B153"/>
    <mergeCell ref="C152:C153"/>
    <mergeCell ref="D152:D153"/>
    <mergeCell ref="Z152:Z153"/>
    <mergeCell ref="AA152:AA153"/>
    <mergeCell ref="AB152:AB153"/>
    <mergeCell ref="Z150:Z151"/>
    <mergeCell ref="N149:P149"/>
    <mergeCell ref="A150:A151"/>
    <mergeCell ref="B150:B151"/>
    <mergeCell ref="C150:C151"/>
    <mergeCell ref="D150:D151"/>
    <mergeCell ref="AA150:AA151"/>
    <mergeCell ref="Q149:S149"/>
    <mergeCell ref="T149:V149"/>
    <mergeCell ref="W149:Y149"/>
    <mergeCell ref="K149:M149"/>
    <mergeCell ref="AB144:AB145"/>
    <mergeCell ref="A146:A147"/>
    <mergeCell ref="B146:B147"/>
    <mergeCell ref="C146:C147"/>
    <mergeCell ref="D146:D147"/>
    <mergeCell ref="Z146:Z147"/>
    <mergeCell ref="AA146:AA147"/>
    <mergeCell ref="AB146:AB147"/>
    <mergeCell ref="Z144:Z145"/>
    <mergeCell ref="AA144:AA145"/>
    <mergeCell ref="A144:A145"/>
    <mergeCell ref="B144:B145"/>
    <mergeCell ref="C144:C145"/>
    <mergeCell ref="D144:D145"/>
    <mergeCell ref="E149:G149"/>
    <mergeCell ref="H149:J149"/>
    <mergeCell ref="AB140:AB141"/>
    <mergeCell ref="A142:A143"/>
    <mergeCell ref="B142:B143"/>
    <mergeCell ref="C142:C143"/>
    <mergeCell ref="D142:D143"/>
    <mergeCell ref="Z142:Z143"/>
    <mergeCell ref="AA142:AA143"/>
    <mergeCell ref="AB142:AB143"/>
    <mergeCell ref="Z140:Z141"/>
    <mergeCell ref="N139:P139"/>
    <mergeCell ref="A140:A141"/>
    <mergeCell ref="B140:B141"/>
    <mergeCell ref="C140:C141"/>
    <mergeCell ref="D140:D141"/>
    <mergeCell ref="AA140:AA141"/>
    <mergeCell ref="Q139:S139"/>
    <mergeCell ref="T139:V139"/>
    <mergeCell ref="W139:Y139"/>
    <mergeCell ref="K139:M139"/>
    <mergeCell ref="AB134:AB135"/>
    <mergeCell ref="A136:A137"/>
    <mergeCell ref="B136:B137"/>
    <mergeCell ref="C136:C137"/>
    <mergeCell ref="D136:D137"/>
    <mergeCell ref="Z136:Z137"/>
    <mergeCell ref="AA136:AA137"/>
    <mergeCell ref="AB136:AB137"/>
    <mergeCell ref="Z134:Z135"/>
    <mergeCell ref="AA134:AA135"/>
    <mergeCell ref="A134:A135"/>
    <mergeCell ref="B134:B135"/>
    <mergeCell ref="C134:C135"/>
    <mergeCell ref="D134:D135"/>
    <mergeCell ref="E139:G139"/>
    <mergeCell ref="H139:J139"/>
    <mergeCell ref="AB130:AB131"/>
    <mergeCell ref="A132:A133"/>
    <mergeCell ref="B132:B133"/>
    <mergeCell ref="C132:C133"/>
    <mergeCell ref="D132:D133"/>
    <mergeCell ref="Z132:Z133"/>
    <mergeCell ref="AA132:AA133"/>
    <mergeCell ref="AB132:AB133"/>
    <mergeCell ref="Z130:Z131"/>
    <mergeCell ref="N129:P129"/>
    <mergeCell ref="A130:A131"/>
    <mergeCell ref="B130:B131"/>
    <mergeCell ref="C130:C131"/>
    <mergeCell ref="D130:D131"/>
    <mergeCell ref="AA130:AA131"/>
    <mergeCell ref="Q129:S129"/>
    <mergeCell ref="T129:V129"/>
    <mergeCell ref="W129:Y129"/>
    <mergeCell ref="K129:M129"/>
    <mergeCell ref="AB124:AB125"/>
    <mergeCell ref="A126:A127"/>
    <mergeCell ref="B126:B127"/>
    <mergeCell ref="C126:C127"/>
    <mergeCell ref="D126:D127"/>
    <mergeCell ref="Z126:Z127"/>
    <mergeCell ref="AA126:AA127"/>
    <mergeCell ref="AB126:AB127"/>
    <mergeCell ref="Z124:Z125"/>
    <mergeCell ref="AA124:AA125"/>
    <mergeCell ref="A124:A125"/>
    <mergeCell ref="B124:B125"/>
    <mergeCell ref="C124:C125"/>
    <mergeCell ref="D124:D125"/>
    <mergeCell ref="E129:G129"/>
    <mergeCell ref="H129:J129"/>
    <mergeCell ref="AB120:AB121"/>
    <mergeCell ref="A122:A123"/>
    <mergeCell ref="B122:B123"/>
    <mergeCell ref="C122:C123"/>
    <mergeCell ref="D122:D123"/>
    <mergeCell ref="Z122:Z123"/>
    <mergeCell ref="AA122:AA123"/>
    <mergeCell ref="AB122:AB123"/>
    <mergeCell ref="Z120:Z121"/>
    <mergeCell ref="N119:P119"/>
    <mergeCell ref="A120:A121"/>
    <mergeCell ref="B120:B121"/>
    <mergeCell ref="C120:C121"/>
    <mergeCell ref="D120:D121"/>
    <mergeCell ref="AA120:AA121"/>
    <mergeCell ref="Q119:S119"/>
    <mergeCell ref="T119:V119"/>
    <mergeCell ref="W119:Y119"/>
    <mergeCell ref="K119:M119"/>
    <mergeCell ref="AB114:AB115"/>
    <mergeCell ref="A116:A117"/>
    <mergeCell ref="B116:B117"/>
    <mergeCell ref="C116:C117"/>
    <mergeCell ref="D116:D117"/>
    <mergeCell ref="Z116:Z117"/>
    <mergeCell ref="AA116:AA117"/>
    <mergeCell ref="AB116:AB117"/>
    <mergeCell ref="Z114:Z115"/>
    <mergeCell ref="AA114:AA115"/>
    <mergeCell ref="A114:A115"/>
    <mergeCell ref="B114:B115"/>
    <mergeCell ref="C114:C115"/>
    <mergeCell ref="D114:D115"/>
    <mergeCell ref="E119:G119"/>
    <mergeCell ref="H119:J119"/>
    <mergeCell ref="AB110:AB111"/>
    <mergeCell ref="A112:A113"/>
    <mergeCell ref="B112:B113"/>
    <mergeCell ref="C112:C113"/>
    <mergeCell ref="D112:D113"/>
    <mergeCell ref="Z112:Z113"/>
    <mergeCell ref="AA112:AA113"/>
    <mergeCell ref="AB112:AB113"/>
    <mergeCell ref="Z110:Z111"/>
    <mergeCell ref="N109:P109"/>
    <mergeCell ref="A110:A111"/>
    <mergeCell ref="B110:B111"/>
    <mergeCell ref="C110:C111"/>
    <mergeCell ref="D110:D111"/>
    <mergeCell ref="AA110:AA111"/>
    <mergeCell ref="Q109:S109"/>
    <mergeCell ref="T109:V109"/>
    <mergeCell ref="W109:Y109"/>
    <mergeCell ref="K109:M109"/>
    <mergeCell ref="AB104:AB105"/>
    <mergeCell ref="A106:A107"/>
    <mergeCell ref="B106:B107"/>
    <mergeCell ref="C106:C107"/>
    <mergeCell ref="D106:D107"/>
    <mergeCell ref="Z106:Z107"/>
    <mergeCell ref="AA106:AA107"/>
    <mergeCell ref="AB106:AB107"/>
    <mergeCell ref="Z104:Z105"/>
    <mergeCell ref="AA104:AA105"/>
    <mergeCell ref="A104:A105"/>
    <mergeCell ref="B104:B105"/>
    <mergeCell ref="C104:C105"/>
    <mergeCell ref="D104:D105"/>
    <mergeCell ref="E109:G109"/>
    <mergeCell ref="H109:J109"/>
    <mergeCell ref="AB100:AB101"/>
    <mergeCell ref="A102:A103"/>
    <mergeCell ref="B102:B103"/>
    <mergeCell ref="C102:C103"/>
    <mergeCell ref="D102:D103"/>
    <mergeCell ref="Z102:Z103"/>
    <mergeCell ref="AA102:AA103"/>
    <mergeCell ref="AB102:AB103"/>
    <mergeCell ref="Z100:Z101"/>
    <mergeCell ref="N99:P99"/>
    <mergeCell ref="A100:A101"/>
    <mergeCell ref="B100:B101"/>
    <mergeCell ref="C100:C101"/>
    <mergeCell ref="D100:D101"/>
    <mergeCell ref="AA100:AA101"/>
    <mergeCell ref="Q99:S99"/>
    <mergeCell ref="T99:V99"/>
    <mergeCell ref="W99:Y99"/>
    <mergeCell ref="K99:M99"/>
    <mergeCell ref="AB94:AB95"/>
    <mergeCell ref="A96:A97"/>
    <mergeCell ref="B96:B97"/>
    <mergeCell ref="C96:C97"/>
    <mergeCell ref="D96:D97"/>
    <mergeCell ref="Z96:Z97"/>
    <mergeCell ref="AA96:AA97"/>
    <mergeCell ref="AB96:AB97"/>
    <mergeCell ref="Z94:Z95"/>
    <mergeCell ref="AA94:AA95"/>
    <mergeCell ref="A94:A95"/>
    <mergeCell ref="B94:B95"/>
    <mergeCell ref="C94:C95"/>
    <mergeCell ref="D94:D95"/>
    <mergeCell ref="E99:G99"/>
    <mergeCell ref="H99:J99"/>
    <mergeCell ref="AB90:AB91"/>
    <mergeCell ref="A92:A93"/>
    <mergeCell ref="B92:B93"/>
    <mergeCell ref="C92:C93"/>
    <mergeCell ref="D92:D93"/>
    <mergeCell ref="Z92:Z93"/>
    <mergeCell ref="AA92:AA93"/>
    <mergeCell ref="AB92:AB93"/>
    <mergeCell ref="A90:A91"/>
    <mergeCell ref="B90:B91"/>
    <mergeCell ref="AA90:AA91"/>
    <mergeCell ref="E89:G89"/>
    <mergeCell ref="H89:J89"/>
    <mergeCell ref="K89:M89"/>
    <mergeCell ref="N89:P89"/>
    <mergeCell ref="Q89:S89"/>
    <mergeCell ref="T89:V89"/>
    <mergeCell ref="C90:C91"/>
    <mergeCell ref="D90:D91"/>
    <mergeCell ref="Z90:Z91"/>
    <mergeCell ref="A82:A83"/>
    <mergeCell ref="B82:B83"/>
    <mergeCell ref="C82:C83"/>
    <mergeCell ref="D82:D83"/>
    <mergeCell ref="AA76:AA77"/>
    <mergeCell ref="W89:Y89"/>
    <mergeCell ref="AB80:AB81"/>
    <mergeCell ref="Z82:Z83"/>
    <mergeCell ref="AA82:AA83"/>
    <mergeCell ref="AB82:AB83"/>
    <mergeCell ref="Z76:Z77"/>
    <mergeCell ref="Z80:Z81"/>
    <mergeCell ref="AB76:AB77"/>
    <mergeCell ref="AB78:AB79"/>
    <mergeCell ref="A78:A79"/>
    <mergeCell ref="B78:B79"/>
    <mergeCell ref="C78:C79"/>
    <mergeCell ref="D78:D79"/>
    <mergeCell ref="Z78:Z79"/>
    <mergeCell ref="AA78:AA79"/>
    <mergeCell ref="AA80:AA81"/>
    <mergeCell ref="N75:P75"/>
    <mergeCell ref="A76:A77"/>
    <mergeCell ref="B76:B77"/>
    <mergeCell ref="C76:C77"/>
    <mergeCell ref="D76:D77"/>
    <mergeCell ref="D80:D81"/>
    <mergeCell ref="A80:A81"/>
    <mergeCell ref="B80:B81"/>
    <mergeCell ref="C80:C81"/>
    <mergeCell ref="AB70:AB71"/>
    <mergeCell ref="A72:A73"/>
    <mergeCell ref="B72:B73"/>
    <mergeCell ref="C72:C73"/>
    <mergeCell ref="D72:D73"/>
    <mergeCell ref="Z72:Z73"/>
    <mergeCell ref="AA72:AA73"/>
    <mergeCell ref="AB72:AB73"/>
    <mergeCell ref="Z70:Z71"/>
    <mergeCell ref="AA70:AA71"/>
    <mergeCell ref="Q75:S75"/>
    <mergeCell ref="T75:V75"/>
    <mergeCell ref="W75:Y75"/>
    <mergeCell ref="A70:A71"/>
    <mergeCell ref="B70:B71"/>
    <mergeCell ref="C70:C71"/>
    <mergeCell ref="D70:D71"/>
    <mergeCell ref="E75:G75"/>
    <mergeCell ref="H75:J75"/>
    <mergeCell ref="K75:M75"/>
    <mergeCell ref="AB66:AB67"/>
    <mergeCell ref="A68:A69"/>
    <mergeCell ref="B68:B69"/>
    <mergeCell ref="C68:C69"/>
    <mergeCell ref="D68:D69"/>
    <mergeCell ref="Z68:Z69"/>
    <mergeCell ref="AA68:AA69"/>
    <mergeCell ref="AB68:AB69"/>
    <mergeCell ref="Z66:Z67"/>
    <mergeCell ref="N65:P65"/>
    <mergeCell ref="A66:A67"/>
    <mergeCell ref="B66:B67"/>
    <mergeCell ref="C66:C67"/>
    <mergeCell ref="D66:D67"/>
    <mergeCell ref="AA66:AA67"/>
    <mergeCell ref="Q65:S65"/>
    <mergeCell ref="T65:V65"/>
    <mergeCell ref="W65:Y65"/>
    <mergeCell ref="K65:M65"/>
    <mergeCell ref="AB60:AB61"/>
    <mergeCell ref="A62:A63"/>
    <mergeCell ref="B62:B63"/>
    <mergeCell ref="C62:C63"/>
    <mergeCell ref="D62:D63"/>
    <mergeCell ref="Z62:Z63"/>
    <mergeCell ref="AA62:AA63"/>
    <mergeCell ref="AB62:AB63"/>
    <mergeCell ref="Z60:Z61"/>
    <mergeCell ref="AA60:AA61"/>
    <mergeCell ref="A60:A61"/>
    <mergeCell ref="B60:B61"/>
    <mergeCell ref="C60:C61"/>
    <mergeCell ref="D60:D61"/>
    <mergeCell ref="E65:G65"/>
    <mergeCell ref="H65:J65"/>
    <mergeCell ref="AB56:AB57"/>
    <mergeCell ref="A58:A59"/>
    <mergeCell ref="B58:B59"/>
    <mergeCell ref="C58:C59"/>
    <mergeCell ref="D58:D59"/>
    <mergeCell ref="Z58:Z59"/>
    <mergeCell ref="AA58:AA59"/>
    <mergeCell ref="AB58:AB59"/>
    <mergeCell ref="Z56:Z57"/>
    <mergeCell ref="N55:P55"/>
    <mergeCell ref="A56:A57"/>
    <mergeCell ref="B56:B57"/>
    <mergeCell ref="C56:C57"/>
    <mergeCell ref="D56:D57"/>
    <mergeCell ref="AA56:AA57"/>
    <mergeCell ref="Q55:S55"/>
    <mergeCell ref="T55:V55"/>
    <mergeCell ref="W55:Y55"/>
    <mergeCell ref="K55:M55"/>
    <mergeCell ref="AB50:AB51"/>
    <mergeCell ref="A52:A53"/>
    <mergeCell ref="B52:B53"/>
    <mergeCell ref="C52:C53"/>
    <mergeCell ref="D52:D53"/>
    <mergeCell ref="Z52:Z53"/>
    <mergeCell ref="AA52:AA53"/>
    <mergeCell ref="AB52:AB53"/>
    <mergeCell ref="Z50:Z51"/>
    <mergeCell ref="AA50:AA51"/>
    <mergeCell ref="A50:A51"/>
    <mergeCell ref="B50:B51"/>
    <mergeCell ref="C50:C51"/>
    <mergeCell ref="D50:D51"/>
    <mergeCell ref="E55:G55"/>
    <mergeCell ref="H55:J55"/>
    <mergeCell ref="AB46:AB47"/>
    <mergeCell ref="A48:A49"/>
    <mergeCell ref="B48:B49"/>
    <mergeCell ref="C48:C49"/>
    <mergeCell ref="D48:D49"/>
    <mergeCell ref="Z48:Z49"/>
    <mergeCell ref="AA48:AA49"/>
    <mergeCell ref="AB48:AB49"/>
    <mergeCell ref="Z46:Z47"/>
    <mergeCell ref="N45:P45"/>
    <mergeCell ref="A46:A47"/>
    <mergeCell ref="B46:B47"/>
    <mergeCell ref="C46:C47"/>
    <mergeCell ref="D46:D47"/>
    <mergeCell ref="AA46:AA47"/>
    <mergeCell ref="Q45:S45"/>
    <mergeCell ref="T45:V45"/>
    <mergeCell ref="W45:Y45"/>
    <mergeCell ref="K45:M45"/>
    <mergeCell ref="AB40:AB41"/>
    <mergeCell ref="A42:A43"/>
    <mergeCell ref="B42:B43"/>
    <mergeCell ref="C42:C43"/>
    <mergeCell ref="D42:D43"/>
    <mergeCell ref="Z42:Z43"/>
    <mergeCell ref="AA42:AA43"/>
    <mergeCell ref="AB42:AB43"/>
    <mergeCell ref="Z40:Z41"/>
    <mergeCell ref="AA40:AA41"/>
    <mergeCell ref="A40:A41"/>
    <mergeCell ref="B40:B41"/>
    <mergeCell ref="C40:C41"/>
    <mergeCell ref="D40:D41"/>
    <mergeCell ref="E45:G45"/>
    <mergeCell ref="H45:J45"/>
    <mergeCell ref="AB36:AB37"/>
    <mergeCell ref="A38:A39"/>
    <mergeCell ref="B38:B39"/>
    <mergeCell ref="C38:C39"/>
    <mergeCell ref="D38:D39"/>
    <mergeCell ref="Z38:Z39"/>
    <mergeCell ref="AA38:AA39"/>
    <mergeCell ref="AB38:AB39"/>
    <mergeCell ref="Z36:Z37"/>
    <mergeCell ref="N35:P35"/>
    <mergeCell ref="A36:A37"/>
    <mergeCell ref="B36:B37"/>
    <mergeCell ref="C36:C37"/>
    <mergeCell ref="D36:D37"/>
    <mergeCell ref="AA36:AA37"/>
    <mergeCell ref="Q35:S35"/>
    <mergeCell ref="T35:V35"/>
    <mergeCell ref="W35:Y35"/>
    <mergeCell ref="K35:M35"/>
    <mergeCell ref="AB30:AB31"/>
    <mergeCell ref="A32:A33"/>
    <mergeCell ref="B32:B33"/>
    <mergeCell ref="C32:C33"/>
    <mergeCell ref="D32:D33"/>
    <mergeCell ref="Z32:Z33"/>
    <mergeCell ref="AA32:AA33"/>
    <mergeCell ref="AB32:AB33"/>
    <mergeCell ref="Z30:Z31"/>
    <mergeCell ref="AA30:AA31"/>
    <mergeCell ref="A30:A31"/>
    <mergeCell ref="B30:B31"/>
    <mergeCell ref="C30:C31"/>
    <mergeCell ref="D30:D31"/>
    <mergeCell ref="E35:G35"/>
    <mergeCell ref="H35:J35"/>
    <mergeCell ref="AB26:AB27"/>
    <mergeCell ref="A28:A29"/>
    <mergeCell ref="B28:B29"/>
    <mergeCell ref="C28:C29"/>
    <mergeCell ref="D28:D29"/>
    <mergeCell ref="Z28:Z29"/>
    <mergeCell ref="AA28:AA29"/>
    <mergeCell ref="AB28:AB29"/>
    <mergeCell ref="Z26:Z27"/>
    <mergeCell ref="N25:P25"/>
    <mergeCell ref="A26:A27"/>
    <mergeCell ref="B26:B27"/>
    <mergeCell ref="C26:C27"/>
    <mergeCell ref="D26:D27"/>
    <mergeCell ref="AA26:AA27"/>
    <mergeCell ref="Q25:S25"/>
    <mergeCell ref="T25:V25"/>
    <mergeCell ref="W25:Y25"/>
    <mergeCell ref="K25:M25"/>
    <mergeCell ref="AB20:AB21"/>
    <mergeCell ref="A22:A23"/>
    <mergeCell ref="B22:B23"/>
    <mergeCell ref="C22:C23"/>
    <mergeCell ref="D22:D23"/>
    <mergeCell ref="Z22:Z23"/>
    <mergeCell ref="AA22:AA23"/>
    <mergeCell ref="AB22:AB23"/>
    <mergeCell ref="Z20:Z21"/>
    <mergeCell ref="AA20:AA21"/>
    <mergeCell ref="A20:A21"/>
    <mergeCell ref="B20:B21"/>
    <mergeCell ref="C20:C21"/>
    <mergeCell ref="D20:D21"/>
    <mergeCell ref="E25:G25"/>
    <mergeCell ref="H25:J25"/>
    <mergeCell ref="AA16:AA17"/>
    <mergeCell ref="AB16:AB17"/>
    <mergeCell ref="A18:A19"/>
    <mergeCell ref="B18:B19"/>
    <mergeCell ref="C18:C19"/>
    <mergeCell ref="D18:D19"/>
    <mergeCell ref="Z18:Z19"/>
    <mergeCell ref="AA18:AA19"/>
    <mergeCell ref="AB18:AB19"/>
    <mergeCell ref="Z16:Z17"/>
    <mergeCell ref="K15:M15"/>
    <mergeCell ref="N15:P15"/>
    <mergeCell ref="A16:A17"/>
    <mergeCell ref="B16:B17"/>
    <mergeCell ref="C16:C17"/>
    <mergeCell ref="D16:D17"/>
    <mergeCell ref="AB10:AB11"/>
    <mergeCell ref="A12:A13"/>
    <mergeCell ref="B12:B13"/>
    <mergeCell ref="C12:C13"/>
    <mergeCell ref="D12:D13"/>
    <mergeCell ref="Z12:Z13"/>
    <mergeCell ref="AA12:AA13"/>
    <mergeCell ref="AB12:AB13"/>
    <mergeCell ref="Z10:Z11"/>
    <mergeCell ref="AA10:AA11"/>
    <mergeCell ref="A8:A9"/>
    <mergeCell ref="Q15:S15"/>
    <mergeCell ref="T15:V15"/>
    <mergeCell ref="W15:Y15"/>
    <mergeCell ref="A10:A11"/>
    <mergeCell ref="B10:B11"/>
    <mergeCell ref="C10:C11"/>
    <mergeCell ref="D10:D11"/>
    <mergeCell ref="E15:G15"/>
    <mergeCell ref="H15:J15"/>
    <mergeCell ref="AA8:AA9"/>
    <mergeCell ref="Z6:Z7"/>
    <mergeCell ref="AA6:AA7"/>
    <mergeCell ref="AB8:AB9"/>
    <mergeCell ref="B8:B9"/>
    <mergeCell ref="C8:C9"/>
    <mergeCell ref="D8:D9"/>
    <mergeCell ref="Z8:Z9"/>
    <mergeCell ref="C6:C7"/>
    <mergeCell ref="D6:D7"/>
    <mergeCell ref="A1:AB1"/>
    <mergeCell ref="A2:AB2"/>
    <mergeCell ref="A3:AB3"/>
    <mergeCell ref="E5:G5"/>
    <mergeCell ref="H5:J5"/>
    <mergeCell ref="K5:M5"/>
    <mergeCell ref="A6:A7"/>
    <mergeCell ref="B6:B7"/>
    <mergeCell ref="AB6:AB7"/>
    <mergeCell ref="N5:P5"/>
    <mergeCell ref="Q5:S5"/>
    <mergeCell ref="T5:V5"/>
    <mergeCell ref="W5:Y5"/>
  </mergeCells>
  <printOptions horizontalCentered="1"/>
  <pageMargins left="0.1968503937007874" right="0.1968503937007874" top="0.1968503937007874" bottom="0.1968503937007874" header="0" footer="0.5118110236220472"/>
  <pageSetup horizontalDpi="600" verticalDpi="600" orientation="portrait" paperSize="9" scale="68" r:id="rId2"/>
  <headerFooter alignWithMargins="0">
    <oddHeader>&amp;R
</oddHeader>
    <oddFooter>&amp;R&amp;"Times New Roman,полужирный курсив"&amp;12
</oddFooter>
  </headerFooter>
  <rowBreaks count="3" manualBreakCount="3">
    <brk id="87" max="27" man="1"/>
    <brk id="171" max="27" man="1"/>
    <brk id="255" max="2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K144"/>
  <sheetViews>
    <sheetView showZeros="0" view="pageBreakPreview" zoomScaleSheetLayoutView="100" zoomScalePageLayoutView="0" workbookViewId="0" topLeftCell="A1">
      <selection activeCell="A3" sqref="A3:AH3"/>
    </sheetView>
  </sheetViews>
  <sheetFormatPr defaultColWidth="10.66015625" defaultRowHeight="12.75" outlineLevelCol="1"/>
  <cols>
    <col min="1" max="1" width="4.83203125" style="150" customWidth="1"/>
    <col min="2" max="2" width="4.83203125" style="239" hidden="1" customWidth="1" outlineLevel="1"/>
    <col min="3" max="3" width="25.33203125" style="203" customWidth="1" collapsed="1"/>
    <col min="4" max="4" width="11.83203125" style="204" customWidth="1"/>
    <col min="5" max="5" width="1.3359375" style="150" customWidth="1"/>
    <col min="6" max="6" width="7.33203125" style="193" customWidth="1"/>
    <col min="7" max="8" width="1.3359375" style="150" customWidth="1"/>
    <col min="9" max="9" width="7.33203125" style="193" customWidth="1"/>
    <col min="10" max="11" width="1.3359375" style="150" customWidth="1"/>
    <col min="12" max="12" width="7.33203125" style="193" customWidth="1"/>
    <col min="13" max="14" width="1.3359375" style="150" customWidth="1"/>
    <col min="15" max="15" width="7.33203125" style="193" customWidth="1"/>
    <col min="16" max="17" width="1.3359375" style="150" customWidth="1"/>
    <col min="18" max="18" width="7.33203125" style="193" customWidth="1"/>
    <col min="19" max="19" width="1.3359375" style="150" customWidth="1"/>
    <col min="20" max="20" width="1.3359375" style="150" hidden="1" customWidth="1"/>
    <col min="21" max="21" width="7.33203125" style="193" hidden="1" customWidth="1"/>
    <col min="22" max="23" width="1.3359375" style="150" hidden="1" customWidth="1"/>
    <col min="24" max="24" width="7.33203125" style="193" hidden="1" customWidth="1"/>
    <col min="25" max="26" width="1.3359375" style="150" hidden="1" customWidth="1"/>
    <col min="27" max="27" width="7.33203125" style="193" hidden="1" customWidth="1"/>
    <col min="28" max="28" width="1.3359375" style="150" hidden="1" customWidth="1"/>
    <col min="29" max="29" width="1.3359375" style="150" customWidth="1"/>
    <col min="30" max="30" width="7.33203125" style="193" customWidth="1"/>
    <col min="31" max="31" width="1.3359375" style="150" customWidth="1"/>
    <col min="32" max="34" width="5.66015625" style="205" customWidth="1"/>
    <col min="35" max="36" width="10.66015625" style="150" customWidth="1"/>
    <col min="37" max="37" width="11.83203125" style="150" bestFit="1" customWidth="1"/>
    <col min="38" max="16384" width="10.66015625" style="150" customWidth="1"/>
  </cols>
  <sheetData>
    <row r="1" spans="1:34" ht="15.75" customHeight="1">
      <c r="A1" s="844" t="str">
        <f>'Список уч-ов'!A1:H1</f>
        <v>ЧЕМПИОНАТ РОССИИ ПО НАСТОЛЬНОМУ ТЕННИСУ СРЕДИ ВЕТЕРАНОВ</v>
      </c>
      <c r="B1" s="844"/>
      <c r="C1" s="844"/>
      <c r="D1" s="844"/>
      <c r="E1" s="844"/>
      <c r="F1" s="844"/>
      <c r="G1" s="844"/>
      <c r="H1" s="844"/>
      <c r="I1" s="844"/>
      <c r="J1" s="844"/>
      <c r="K1" s="844"/>
      <c r="L1" s="844"/>
      <c r="M1" s="844"/>
      <c r="N1" s="844"/>
      <c r="O1" s="844"/>
      <c r="P1" s="844"/>
      <c r="Q1" s="844"/>
      <c r="R1" s="844"/>
      <c r="S1" s="844"/>
      <c r="T1" s="844"/>
      <c r="U1" s="844"/>
      <c r="V1" s="844"/>
      <c r="W1" s="844"/>
      <c r="X1" s="844"/>
      <c r="Y1" s="844"/>
      <c r="Z1" s="844"/>
      <c r="AA1" s="844"/>
      <c r="AB1" s="844"/>
      <c r="AC1" s="844"/>
      <c r="AD1" s="844"/>
      <c r="AE1" s="844"/>
      <c r="AF1" s="844"/>
      <c r="AG1" s="844"/>
      <c r="AH1" s="844"/>
    </row>
    <row r="2" spans="1:34" ht="13.5" customHeight="1" thickBot="1">
      <c r="A2" s="845" t="str">
        <f>'Список уч-ов'!A2:H2</f>
        <v>23-26 февраля 2017 года, г. Йошкар-Ола</v>
      </c>
      <c r="B2" s="845"/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  <c r="Q2" s="845"/>
      <c r="R2" s="845"/>
      <c r="S2" s="845"/>
      <c r="T2" s="845"/>
      <c r="U2" s="845"/>
      <c r="V2" s="845"/>
      <c r="W2" s="845"/>
      <c r="X2" s="845"/>
      <c r="Y2" s="845"/>
      <c r="Z2" s="845"/>
      <c r="AA2" s="845"/>
      <c r="AB2" s="845"/>
      <c r="AC2" s="845"/>
      <c r="AD2" s="845"/>
      <c r="AE2" s="845"/>
      <c r="AF2" s="845"/>
      <c r="AG2" s="845"/>
      <c r="AH2" s="845"/>
    </row>
    <row r="3" spans="1:34" s="269" customFormat="1" ht="31.5" customHeight="1">
      <c r="A3" s="865" t="str">
        <f>'Список уч-ов'!B4</f>
        <v>ВОЗРАСТНАЯ КАТЕГОРИЯ: МУЖЧИНЫ 40-49 лет</v>
      </c>
      <c r="B3" s="865"/>
      <c r="C3" s="865"/>
      <c r="D3" s="865"/>
      <c r="E3" s="865"/>
      <c r="F3" s="865"/>
      <c r="G3" s="865"/>
      <c r="H3" s="865"/>
      <c r="I3" s="865"/>
      <c r="J3" s="865"/>
      <c r="K3" s="865"/>
      <c r="L3" s="865"/>
      <c r="M3" s="865"/>
      <c r="N3" s="865"/>
      <c r="O3" s="865"/>
      <c r="P3" s="865"/>
      <c r="Q3" s="865"/>
      <c r="R3" s="865"/>
      <c r="S3" s="865"/>
      <c r="T3" s="865"/>
      <c r="U3" s="865"/>
      <c r="V3" s="865"/>
      <c r="W3" s="865"/>
      <c r="X3" s="865"/>
      <c r="Y3" s="865"/>
      <c r="Z3" s="865"/>
      <c r="AA3" s="865"/>
      <c r="AB3" s="865"/>
      <c r="AC3" s="865"/>
      <c r="AD3" s="865"/>
      <c r="AE3" s="865"/>
      <c r="AF3" s="865"/>
      <c r="AG3" s="865"/>
      <c r="AH3" s="865"/>
    </row>
    <row r="4" spans="1:34" ht="13.5" customHeight="1">
      <c r="A4" s="143"/>
      <c r="B4" s="236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</row>
    <row r="5" spans="1:34" ht="15.75" customHeight="1">
      <c r="A5" s="144" t="s">
        <v>144</v>
      </c>
      <c r="B5" s="237"/>
      <c r="C5" s="145"/>
      <c r="D5" s="146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8" t="s">
        <v>124</v>
      </c>
      <c r="AG5" s="149"/>
      <c r="AH5" s="149"/>
    </row>
    <row r="6" spans="1:37" ht="12.75" customHeight="1">
      <c r="A6" s="151" t="s">
        <v>2</v>
      </c>
      <c r="B6" s="238"/>
      <c r="C6" s="152" t="s">
        <v>3</v>
      </c>
      <c r="D6" s="153" t="s">
        <v>14</v>
      </c>
      <c r="E6" s="818">
        <v>1</v>
      </c>
      <c r="F6" s="819"/>
      <c r="G6" s="820"/>
      <c r="H6" s="818">
        <v>2</v>
      </c>
      <c r="I6" s="819"/>
      <c r="J6" s="820"/>
      <c r="K6" s="818">
        <v>3</v>
      </c>
      <c r="L6" s="819"/>
      <c r="M6" s="820"/>
      <c r="N6" s="818">
        <v>4</v>
      </c>
      <c r="O6" s="819"/>
      <c r="P6" s="820"/>
      <c r="Q6" s="818">
        <v>5</v>
      </c>
      <c r="R6" s="819"/>
      <c r="S6" s="820"/>
      <c r="T6" s="818"/>
      <c r="U6" s="819"/>
      <c r="V6" s="820"/>
      <c r="W6" s="818" t="s">
        <v>16</v>
      </c>
      <c r="X6" s="819"/>
      <c r="Y6" s="820"/>
      <c r="Z6" s="818" t="s">
        <v>17</v>
      </c>
      <c r="AA6" s="819"/>
      <c r="AB6" s="820"/>
      <c r="AC6" s="818" t="s">
        <v>13</v>
      </c>
      <c r="AD6" s="819"/>
      <c r="AE6" s="820"/>
      <c r="AF6" s="154" t="s">
        <v>4</v>
      </c>
      <c r="AG6" s="154" t="s">
        <v>5</v>
      </c>
      <c r="AH6" s="154" t="s">
        <v>6</v>
      </c>
      <c r="AK6" s="155"/>
    </row>
    <row r="7" spans="1:37" ht="12.75" customHeight="1">
      <c r="A7" s="812">
        <v>1</v>
      </c>
      <c r="B7" s="814"/>
      <c r="C7" s="852">
        <f>IF(B7="",B7,VLOOKUP(B7,'Список уч-ов'!A:M,3,FALSE))</f>
        <v>0</v>
      </c>
      <c r="D7" s="854">
        <f>IF(B7="",B7,VLOOKUP(B7,'Список уч-ов'!A:M,7,FALSE))</f>
        <v>0</v>
      </c>
      <c r="E7" s="846"/>
      <c r="F7" s="847"/>
      <c r="G7" s="848"/>
      <c r="H7" s="156"/>
      <c r="I7" s="157"/>
      <c r="J7" s="158"/>
      <c r="K7" s="156"/>
      <c r="L7" s="157"/>
      <c r="M7" s="158"/>
      <c r="N7" s="156"/>
      <c r="O7" s="157"/>
      <c r="P7" s="158"/>
      <c r="Q7" s="156"/>
      <c r="R7" s="157"/>
      <c r="S7" s="158"/>
      <c r="T7" s="159"/>
      <c r="U7" s="160"/>
      <c r="V7" s="161"/>
      <c r="W7" s="159"/>
      <c r="X7" s="160"/>
      <c r="Y7" s="161"/>
      <c r="Z7" s="159"/>
      <c r="AA7" s="160"/>
      <c r="AB7" s="161"/>
      <c r="AC7" s="159"/>
      <c r="AD7" s="157"/>
      <c r="AE7" s="161"/>
      <c r="AF7" s="824">
        <f>I7+L7+O7+R7+U7+X7+AA7+AD7</f>
        <v>0</v>
      </c>
      <c r="AG7" s="824"/>
      <c r="AH7" s="857">
        <f>IF(B7="","",(RANK(AF7,AF7:AF18)))</f>
      </c>
      <c r="AK7" s="155"/>
    </row>
    <row r="8" spans="1:37" ht="12.75" customHeight="1">
      <c r="A8" s="813"/>
      <c r="B8" s="815"/>
      <c r="C8" s="853">
        <f>IF(B8="",B8,VLOOKUP(B8,'[2]Список уч-ов'!$A:$K,11,FALSE))</f>
        <v>0</v>
      </c>
      <c r="D8" s="855" t="e">
        <f>IF(C8="",C8,VLOOKUP(C8,'[2]Список уч-ов'!$A:$K,11,FALSE))</f>
        <v>#N/A</v>
      </c>
      <c r="E8" s="849"/>
      <c r="F8" s="850"/>
      <c r="G8" s="851"/>
      <c r="H8" s="162"/>
      <c r="I8" s="163"/>
      <c r="J8" s="164"/>
      <c r="K8" s="162"/>
      <c r="L8" s="163"/>
      <c r="M8" s="164"/>
      <c r="N8" s="162"/>
      <c r="O8" s="163"/>
      <c r="P8" s="164"/>
      <c r="Q8" s="162"/>
      <c r="R8" s="163"/>
      <c r="S8" s="164"/>
      <c r="T8" s="165"/>
      <c r="U8" s="166"/>
      <c r="V8" s="167"/>
      <c r="W8" s="165"/>
      <c r="X8" s="168"/>
      <c r="Y8" s="167"/>
      <c r="Z8" s="165"/>
      <c r="AA8" s="168"/>
      <c r="AB8" s="167"/>
      <c r="AC8" s="185"/>
      <c r="AD8" s="163"/>
      <c r="AE8" s="184"/>
      <c r="AF8" s="856"/>
      <c r="AG8" s="825"/>
      <c r="AH8" s="858"/>
      <c r="AK8" s="155"/>
    </row>
    <row r="9" spans="1:37" ht="12.75" customHeight="1">
      <c r="A9" s="812">
        <v>2</v>
      </c>
      <c r="B9" s="814"/>
      <c r="C9" s="852">
        <f>IF(B9="",B9,VLOOKUP(B9,'Список уч-ов'!A:M,3,FALSE))</f>
        <v>0</v>
      </c>
      <c r="D9" s="854">
        <f>IF(B9="",B9,VLOOKUP(B9,'Список уч-ов'!A:M,7,FALSE))</f>
        <v>0</v>
      </c>
      <c r="E9" s="169"/>
      <c r="F9" s="157"/>
      <c r="G9" s="158"/>
      <c r="H9" s="846"/>
      <c r="I9" s="847"/>
      <c r="J9" s="848"/>
      <c r="K9" s="156"/>
      <c r="L9" s="157"/>
      <c r="M9" s="158"/>
      <c r="N9" s="156"/>
      <c r="O9" s="157"/>
      <c r="P9" s="158"/>
      <c r="Q9" s="156"/>
      <c r="R9" s="157"/>
      <c r="S9" s="158"/>
      <c r="T9" s="159"/>
      <c r="U9" s="160"/>
      <c r="V9" s="161"/>
      <c r="W9" s="159"/>
      <c r="X9" s="160"/>
      <c r="Y9" s="161"/>
      <c r="Z9" s="159"/>
      <c r="AA9" s="160"/>
      <c r="AB9" s="161"/>
      <c r="AC9" s="159"/>
      <c r="AD9" s="157"/>
      <c r="AE9" s="161"/>
      <c r="AF9" s="824">
        <f>F9+L9+O9+R9+U9+X9+AA9+AD9</f>
        <v>0</v>
      </c>
      <c r="AG9" s="824"/>
      <c r="AH9" s="857">
        <f>IF(B9="","",(RANK(AF9,AF7:AF18)))</f>
      </c>
      <c r="AK9" s="155"/>
    </row>
    <row r="10" spans="1:34" ht="12.75" customHeight="1">
      <c r="A10" s="813"/>
      <c r="B10" s="815"/>
      <c r="C10" s="853">
        <f>IF(B10="",B10,VLOOKUP(B10,'[2]Список уч-ов'!$A:$K,11,FALSE))</f>
        <v>0</v>
      </c>
      <c r="D10" s="855" t="e">
        <f>IF(C10="",C10,VLOOKUP(C10,'[2]Список уч-ов'!$A:$K,11,FALSE))</f>
        <v>#N/A</v>
      </c>
      <c r="E10" s="170"/>
      <c r="F10" s="163"/>
      <c r="G10" s="164"/>
      <c r="H10" s="849"/>
      <c r="I10" s="850"/>
      <c r="J10" s="851"/>
      <c r="K10" s="162"/>
      <c r="L10" s="163"/>
      <c r="M10" s="164"/>
      <c r="N10" s="162"/>
      <c r="O10" s="163"/>
      <c r="P10" s="164"/>
      <c r="Q10" s="162"/>
      <c r="R10" s="163"/>
      <c r="S10" s="164"/>
      <c r="T10" s="165"/>
      <c r="U10" s="171"/>
      <c r="V10" s="167"/>
      <c r="W10" s="165"/>
      <c r="X10" s="168"/>
      <c r="Y10" s="167"/>
      <c r="Z10" s="165"/>
      <c r="AA10" s="168"/>
      <c r="AB10" s="167"/>
      <c r="AC10" s="185"/>
      <c r="AD10" s="163"/>
      <c r="AE10" s="184"/>
      <c r="AF10" s="856"/>
      <c r="AG10" s="825"/>
      <c r="AH10" s="858"/>
    </row>
    <row r="11" spans="1:34" ht="12.75" customHeight="1">
      <c r="A11" s="812">
        <v>3</v>
      </c>
      <c r="B11" s="814"/>
      <c r="C11" s="852">
        <f>IF(B11="",B11,VLOOKUP(B11,'Список уч-ов'!A:M,3,FALSE))</f>
        <v>0</v>
      </c>
      <c r="D11" s="854">
        <f>IF(B11="",B11,VLOOKUP(B11,'Список уч-ов'!A:M,7,FALSE))</f>
        <v>0</v>
      </c>
      <c r="E11" s="169"/>
      <c r="F11" s="157"/>
      <c r="G11" s="158"/>
      <c r="H11" s="156"/>
      <c r="I11" s="157"/>
      <c r="J11" s="158"/>
      <c r="K11" s="846"/>
      <c r="L11" s="847"/>
      <c r="M11" s="848"/>
      <c r="N11" s="156"/>
      <c r="O11" s="157"/>
      <c r="P11" s="158"/>
      <c r="Q11" s="156"/>
      <c r="R11" s="157"/>
      <c r="S11" s="158"/>
      <c r="T11" s="159"/>
      <c r="U11" s="160"/>
      <c r="V11" s="161"/>
      <c r="W11" s="159"/>
      <c r="X11" s="160"/>
      <c r="Y11" s="161"/>
      <c r="Z11" s="159"/>
      <c r="AA11" s="160"/>
      <c r="AB11" s="161"/>
      <c r="AC11" s="159"/>
      <c r="AD11" s="157"/>
      <c r="AE11" s="161"/>
      <c r="AF11" s="824">
        <f>F11+I11+O11+R11+U11+X11+AA11+AD11</f>
        <v>0</v>
      </c>
      <c r="AG11" s="831"/>
      <c r="AH11" s="857">
        <f>IF(B11="","",(RANK(AF11,AF7:AF18)))</f>
      </c>
    </row>
    <row r="12" spans="1:34" ht="12.75" customHeight="1">
      <c r="A12" s="813"/>
      <c r="B12" s="815"/>
      <c r="C12" s="853">
        <f>IF(B12="",B12,VLOOKUP(B12,'[2]Список уч-ов'!$A:$K,11,FALSE))</f>
        <v>0</v>
      </c>
      <c r="D12" s="855" t="e">
        <f>IF(C12="",C12,VLOOKUP(C12,'[2]Список уч-ов'!$A:$K,11,FALSE))</f>
        <v>#N/A</v>
      </c>
      <c r="E12" s="170"/>
      <c r="F12" s="163"/>
      <c r="G12" s="164"/>
      <c r="H12" s="162"/>
      <c r="I12" s="163"/>
      <c r="J12" s="164"/>
      <c r="K12" s="849"/>
      <c r="L12" s="850"/>
      <c r="M12" s="851"/>
      <c r="N12" s="162"/>
      <c r="O12" s="163"/>
      <c r="P12" s="164"/>
      <c r="Q12" s="162"/>
      <c r="R12" s="163"/>
      <c r="S12" s="164"/>
      <c r="T12" s="165"/>
      <c r="U12" s="166"/>
      <c r="V12" s="167"/>
      <c r="W12" s="165"/>
      <c r="X12" s="168"/>
      <c r="Y12" s="167"/>
      <c r="Z12" s="165"/>
      <c r="AA12" s="168"/>
      <c r="AB12" s="167"/>
      <c r="AC12" s="185"/>
      <c r="AD12" s="163"/>
      <c r="AE12" s="184"/>
      <c r="AF12" s="856"/>
      <c r="AG12" s="832"/>
      <c r="AH12" s="858"/>
    </row>
    <row r="13" spans="1:34" ht="12.75" customHeight="1">
      <c r="A13" s="812">
        <v>4</v>
      </c>
      <c r="B13" s="814"/>
      <c r="C13" s="852">
        <f>IF(B13="",B13,VLOOKUP(B13,'Список уч-ов'!A:M,3,FALSE))</f>
        <v>0</v>
      </c>
      <c r="D13" s="854">
        <f>IF(B13="",B13,VLOOKUP(B13,'Список уч-ов'!A:M,7,FALSE))</f>
        <v>0</v>
      </c>
      <c r="E13" s="169"/>
      <c r="F13" s="157"/>
      <c r="G13" s="158"/>
      <c r="H13" s="156"/>
      <c r="I13" s="157"/>
      <c r="J13" s="158"/>
      <c r="K13" s="156"/>
      <c r="L13" s="157"/>
      <c r="M13" s="158"/>
      <c r="N13" s="846"/>
      <c r="O13" s="847"/>
      <c r="P13" s="848"/>
      <c r="Q13" s="156"/>
      <c r="R13" s="157"/>
      <c r="S13" s="158"/>
      <c r="T13" s="159"/>
      <c r="U13" s="160"/>
      <c r="V13" s="161"/>
      <c r="W13" s="159"/>
      <c r="X13" s="160"/>
      <c r="Y13" s="161"/>
      <c r="Z13" s="159"/>
      <c r="AA13" s="160"/>
      <c r="AB13" s="161"/>
      <c r="AC13" s="159"/>
      <c r="AD13" s="157"/>
      <c r="AE13" s="161"/>
      <c r="AF13" s="824">
        <f>F13+I13+L13+R13+U13+X13+AA13+AD13</f>
        <v>0</v>
      </c>
      <c r="AG13" s="831"/>
      <c r="AH13" s="857">
        <f>IF(B13="","",(RANK(AF13,AF7:AF18)))</f>
      </c>
    </row>
    <row r="14" spans="1:34" ht="12.75" customHeight="1">
      <c r="A14" s="813"/>
      <c r="B14" s="830"/>
      <c r="C14" s="853">
        <f>IF(B14="",B14,VLOOKUP(B14,'[2]Список уч-ов'!$A:$K,11,FALSE))</f>
        <v>0</v>
      </c>
      <c r="D14" s="855" t="e">
        <f>IF(C14="",C14,VLOOKUP(C14,'[2]Список уч-ов'!$A:$K,11,FALSE))</f>
        <v>#N/A</v>
      </c>
      <c r="E14" s="170"/>
      <c r="F14" s="163"/>
      <c r="G14" s="164"/>
      <c r="H14" s="162"/>
      <c r="I14" s="163"/>
      <c r="J14" s="164"/>
      <c r="K14" s="162"/>
      <c r="L14" s="163"/>
      <c r="M14" s="164"/>
      <c r="N14" s="849"/>
      <c r="O14" s="850"/>
      <c r="P14" s="851"/>
      <c r="Q14" s="162"/>
      <c r="R14" s="163"/>
      <c r="S14" s="164"/>
      <c r="T14" s="165"/>
      <c r="U14" s="166"/>
      <c r="V14" s="167"/>
      <c r="W14" s="165"/>
      <c r="X14" s="163"/>
      <c r="Y14" s="167"/>
      <c r="Z14" s="165"/>
      <c r="AA14" s="168"/>
      <c r="AB14" s="167"/>
      <c r="AC14" s="162"/>
      <c r="AD14" s="163"/>
      <c r="AE14" s="184"/>
      <c r="AF14" s="856"/>
      <c r="AG14" s="832"/>
      <c r="AH14" s="858"/>
    </row>
    <row r="15" spans="1:34" ht="12.75" customHeight="1">
      <c r="A15" s="812">
        <v>5</v>
      </c>
      <c r="B15" s="814"/>
      <c r="C15" s="852">
        <f>IF(B15="",B15,VLOOKUP(B15,'Список уч-ов'!A:M,3,FALSE))</f>
        <v>0</v>
      </c>
      <c r="D15" s="854">
        <f>IF(B15="",B15,VLOOKUP(B15,'Список уч-ов'!A:M,7,FALSE))</f>
        <v>0</v>
      </c>
      <c r="E15" s="169"/>
      <c r="F15" s="157"/>
      <c r="G15" s="158"/>
      <c r="H15" s="156"/>
      <c r="I15" s="157"/>
      <c r="J15" s="158"/>
      <c r="K15" s="156"/>
      <c r="L15" s="157"/>
      <c r="M15" s="158"/>
      <c r="N15" s="156"/>
      <c r="O15" s="157"/>
      <c r="P15" s="158"/>
      <c r="Q15" s="846"/>
      <c r="R15" s="847"/>
      <c r="S15" s="848"/>
      <c r="T15" s="159"/>
      <c r="U15" s="160"/>
      <c r="V15" s="172"/>
      <c r="W15" s="159"/>
      <c r="X15" s="160"/>
      <c r="Y15" s="161"/>
      <c r="Z15" s="159"/>
      <c r="AA15" s="160"/>
      <c r="AB15" s="172"/>
      <c r="AC15" s="156"/>
      <c r="AD15" s="157"/>
      <c r="AE15" s="158"/>
      <c r="AF15" s="824">
        <f>F15+I15+L15+O15+U15+X15+AA15+AD15</f>
        <v>0</v>
      </c>
      <c r="AG15" s="831"/>
      <c r="AH15" s="857">
        <f>IF(B15="","",(RANK(AF15,AF7:AF18)))</f>
      </c>
    </row>
    <row r="16" spans="1:34" ht="12.75" customHeight="1">
      <c r="A16" s="813"/>
      <c r="B16" s="815"/>
      <c r="C16" s="853">
        <f>IF(B16="",B16,VLOOKUP(B16,'[2]Список уч-ов'!$A:$K,11,FALSE))</f>
        <v>0</v>
      </c>
      <c r="D16" s="855" t="e">
        <f>IF(C16="",C16,VLOOKUP(C16,'[2]Список уч-ов'!$A:$K,11,FALSE))</f>
        <v>#N/A</v>
      </c>
      <c r="E16" s="170"/>
      <c r="F16" s="163"/>
      <c r="G16" s="164"/>
      <c r="H16" s="162"/>
      <c r="I16" s="163"/>
      <c r="J16" s="164"/>
      <c r="K16" s="162"/>
      <c r="L16" s="163"/>
      <c r="M16" s="164"/>
      <c r="N16" s="162"/>
      <c r="O16" s="163"/>
      <c r="P16" s="164"/>
      <c r="Q16" s="849"/>
      <c r="R16" s="850"/>
      <c r="S16" s="851"/>
      <c r="T16" s="165"/>
      <c r="U16" s="171"/>
      <c r="V16" s="167"/>
      <c r="W16" s="165"/>
      <c r="X16" s="168"/>
      <c r="Y16" s="167"/>
      <c r="Z16" s="165"/>
      <c r="AA16" s="168"/>
      <c r="AB16" s="167"/>
      <c r="AC16" s="162"/>
      <c r="AD16" s="163"/>
      <c r="AE16" s="164"/>
      <c r="AF16" s="856"/>
      <c r="AG16" s="832"/>
      <c r="AH16" s="858"/>
    </row>
    <row r="17" spans="1:34" ht="12.75" customHeight="1">
      <c r="A17" s="812" t="s">
        <v>13</v>
      </c>
      <c r="B17" s="814"/>
      <c r="C17" s="852">
        <f>IF(B17="",B17,VLOOKUP(B17,'Список уч-ов'!A:M,3,FALSE))</f>
        <v>0</v>
      </c>
      <c r="D17" s="854">
        <f>IF(B17="",B17,VLOOKUP(B17,'Список уч-ов'!A:M,7,FALSE))</f>
        <v>0</v>
      </c>
      <c r="E17" s="169"/>
      <c r="F17" s="157"/>
      <c r="G17" s="158"/>
      <c r="H17" s="156"/>
      <c r="I17" s="157"/>
      <c r="J17" s="158"/>
      <c r="K17" s="156"/>
      <c r="L17" s="157"/>
      <c r="M17" s="158"/>
      <c r="N17" s="156"/>
      <c r="O17" s="157"/>
      <c r="P17" s="158"/>
      <c r="Q17" s="156"/>
      <c r="R17" s="157"/>
      <c r="S17" s="158"/>
      <c r="T17" s="159"/>
      <c r="U17" s="160"/>
      <c r="V17" s="172"/>
      <c r="W17" s="159"/>
      <c r="X17" s="160"/>
      <c r="Y17" s="161"/>
      <c r="Z17" s="159"/>
      <c r="AA17" s="160"/>
      <c r="AB17" s="172"/>
      <c r="AC17" s="846"/>
      <c r="AD17" s="847"/>
      <c r="AE17" s="848"/>
      <c r="AF17" s="824">
        <f>F17+I17+L17+O17+U17+X17+AA17+R17</f>
        <v>0</v>
      </c>
      <c r="AG17" s="831"/>
      <c r="AH17" s="857">
        <f>IF(B17="","",(RANK(AF17,AF7:AF18)))</f>
      </c>
    </row>
    <row r="18" spans="1:34" ht="12.75" customHeight="1">
      <c r="A18" s="813"/>
      <c r="B18" s="815"/>
      <c r="C18" s="853">
        <f>IF(B18="",B18,VLOOKUP(B18,'[2]Список уч-ов'!$A:$K,11,FALSE))</f>
        <v>0</v>
      </c>
      <c r="D18" s="855" t="e">
        <f>IF(C18="",C18,VLOOKUP(C18,'[2]Список уч-ов'!$A:$K,11,FALSE))</f>
        <v>#N/A</v>
      </c>
      <c r="E18" s="170"/>
      <c r="F18" s="163"/>
      <c r="G18" s="164"/>
      <c r="H18" s="162"/>
      <c r="I18" s="163"/>
      <c r="J18" s="164"/>
      <c r="K18" s="162"/>
      <c r="L18" s="163"/>
      <c r="M18" s="164"/>
      <c r="N18" s="162"/>
      <c r="O18" s="163"/>
      <c r="P18" s="164"/>
      <c r="Q18" s="162"/>
      <c r="R18" s="163"/>
      <c r="S18" s="164"/>
      <c r="T18" s="165"/>
      <c r="U18" s="171"/>
      <c r="V18" s="167"/>
      <c r="W18" s="165"/>
      <c r="X18" s="168"/>
      <c r="Y18" s="167"/>
      <c r="Z18" s="165"/>
      <c r="AA18" s="168"/>
      <c r="AB18" s="167"/>
      <c r="AC18" s="849"/>
      <c r="AD18" s="850"/>
      <c r="AE18" s="851"/>
      <c r="AF18" s="856"/>
      <c r="AG18" s="832"/>
      <c r="AH18" s="858"/>
    </row>
    <row r="19" spans="1:34" ht="12.75" customHeight="1">
      <c r="A19" s="173"/>
      <c r="B19" s="174"/>
      <c r="C19" s="175"/>
      <c r="D19" s="176"/>
      <c r="E19" s="177"/>
      <c r="F19" s="178"/>
      <c r="G19" s="179"/>
      <c r="H19" s="179"/>
      <c r="I19" s="180"/>
      <c r="J19" s="179"/>
      <c r="K19" s="179"/>
      <c r="L19" s="180"/>
      <c r="M19" s="179"/>
      <c r="N19" s="179"/>
      <c r="O19" s="180"/>
      <c r="P19" s="179"/>
      <c r="Q19" s="181"/>
      <c r="R19" s="181"/>
      <c r="S19" s="181"/>
      <c r="T19" s="179"/>
      <c r="U19" s="178"/>
      <c r="V19" s="179"/>
      <c r="W19" s="179"/>
      <c r="X19" s="180"/>
      <c r="Y19" s="179"/>
      <c r="Z19" s="179"/>
      <c r="AA19" s="180"/>
      <c r="AB19" s="179"/>
      <c r="AC19" s="181"/>
      <c r="AD19" s="181"/>
      <c r="AE19" s="181"/>
      <c r="AF19" s="182"/>
      <c r="AG19" s="183"/>
      <c r="AH19" s="192"/>
    </row>
    <row r="20" spans="1:34" ht="15.75" customHeight="1">
      <c r="A20" s="148" t="str">
        <f>A5</f>
        <v>Предварительный этап</v>
      </c>
      <c r="B20" s="237"/>
      <c r="C20" s="145"/>
      <c r="D20" s="146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8" t="s">
        <v>123</v>
      </c>
      <c r="AG20" s="149"/>
      <c r="AH20" s="149"/>
    </row>
    <row r="21" spans="1:37" ht="12.75" customHeight="1">
      <c r="A21" s="151" t="s">
        <v>2</v>
      </c>
      <c r="B21" s="238"/>
      <c r="C21" s="152" t="s">
        <v>3</v>
      </c>
      <c r="D21" s="153" t="s">
        <v>14</v>
      </c>
      <c r="E21" s="818">
        <v>1</v>
      </c>
      <c r="F21" s="819"/>
      <c r="G21" s="820"/>
      <c r="H21" s="818">
        <v>2</v>
      </c>
      <c r="I21" s="819"/>
      <c r="J21" s="820"/>
      <c r="K21" s="818">
        <v>3</v>
      </c>
      <c r="L21" s="819"/>
      <c r="M21" s="820"/>
      <c r="N21" s="818">
        <v>4</v>
      </c>
      <c r="O21" s="819"/>
      <c r="P21" s="820"/>
      <c r="Q21" s="818">
        <v>5</v>
      </c>
      <c r="R21" s="819"/>
      <c r="S21" s="820"/>
      <c r="T21" s="818"/>
      <c r="U21" s="819"/>
      <c r="V21" s="820"/>
      <c r="W21" s="818" t="s">
        <v>16</v>
      </c>
      <c r="X21" s="819"/>
      <c r="Y21" s="820"/>
      <c r="Z21" s="818" t="s">
        <v>17</v>
      </c>
      <c r="AA21" s="819"/>
      <c r="AB21" s="820"/>
      <c r="AC21" s="818" t="s">
        <v>13</v>
      </c>
      <c r="AD21" s="819"/>
      <c r="AE21" s="820"/>
      <c r="AF21" s="154" t="s">
        <v>4</v>
      </c>
      <c r="AG21" s="154" t="s">
        <v>5</v>
      </c>
      <c r="AH21" s="154" t="s">
        <v>6</v>
      </c>
      <c r="AK21" s="155"/>
    </row>
    <row r="22" spans="1:37" ht="12.75" customHeight="1">
      <c r="A22" s="812">
        <v>1</v>
      </c>
      <c r="B22" s="814"/>
      <c r="C22" s="852">
        <f>IF(B22="",B22,VLOOKUP(B22,'Список уч-ов'!A:M,3,FALSE))</f>
        <v>0</v>
      </c>
      <c r="D22" s="854">
        <f>IF(B22="",B22,VLOOKUP(B22,'Список уч-ов'!A:M,7,FALSE))</f>
        <v>0</v>
      </c>
      <c r="E22" s="859"/>
      <c r="F22" s="860"/>
      <c r="G22" s="861"/>
      <c r="H22" s="159"/>
      <c r="I22" s="157"/>
      <c r="J22" s="161"/>
      <c r="K22" s="159"/>
      <c r="L22" s="157"/>
      <c r="M22" s="161"/>
      <c r="N22" s="159"/>
      <c r="O22" s="157"/>
      <c r="P22" s="161"/>
      <c r="Q22" s="159"/>
      <c r="R22" s="157"/>
      <c r="S22" s="161"/>
      <c r="T22" s="159"/>
      <c r="U22" s="160"/>
      <c r="V22" s="161"/>
      <c r="W22" s="159"/>
      <c r="X22" s="157"/>
      <c r="Y22" s="161"/>
      <c r="Z22" s="159"/>
      <c r="AA22" s="157"/>
      <c r="AB22" s="161"/>
      <c r="AC22" s="159"/>
      <c r="AD22" s="157"/>
      <c r="AE22" s="161"/>
      <c r="AF22" s="824">
        <f>I22+L22+O22+R22+U22+X22+AA22+AD22</f>
        <v>0</v>
      </c>
      <c r="AG22" s="824"/>
      <c r="AH22" s="857">
        <f>IF(B22="","",(RANK(AF22,AF22:AF33)))</f>
      </c>
      <c r="AK22" s="155"/>
    </row>
    <row r="23" spans="1:37" ht="12.75" customHeight="1">
      <c r="A23" s="813"/>
      <c r="B23" s="830"/>
      <c r="C23" s="853">
        <f>IF(B23="",B23,VLOOKUP(B23,'[2]Список уч-ов'!$A:$K,11,FALSE))</f>
        <v>0</v>
      </c>
      <c r="D23" s="855" t="e">
        <f>IF(C23="",C23,VLOOKUP(C23,'[2]Список уч-ов'!$A:$K,11,FALSE))</f>
        <v>#N/A</v>
      </c>
      <c r="E23" s="862"/>
      <c r="F23" s="863"/>
      <c r="G23" s="864"/>
      <c r="H23" s="165"/>
      <c r="I23" s="163"/>
      <c r="J23" s="184"/>
      <c r="K23" s="185"/>
      <c r="L23" s="163"/>
      <c r="M23" s="184"/>
      <c r="N23" s="185"/>
      <c r="O23" s="163"/>
      <c r="P23" s="184"/>
      <c r="Q23" s="185"/>
      <c r="R23" s="163"/>
      <c r="S23" s="184"/>
      <c r="T23" s="165"/>
      <c r="U23" s="166"/>
      <c r="V23" s="167"/>
      <c r="W23" s="185"/>
      <c r="X23" s="163"/>
      <c r="Y23" s="184"/>
      <c r="Z23" s="185"/>
      <c r="AA23" s="163"/>
      <c r="AB23" s="167"/>
      <c r="AC23" s="185"/>
      <c r="AD23" s="163"/>
      <c r="AE23" s="184"/>
      <c r="AF23" s="856"/>
      <c r="AG23" s="825"/>
      <c r="AH23" s="858"/>
      <c r="AK23" s="155"/>
    </row>
    <row r="24" spans="1:37" ht="12.75" customHeight="1">
      <c r="A24" s="812">
        <v>2</v>
      </c>
      <c r="B24" s="814"/>
      <c r="C24" s="852">
        <f>IF(B24="",B24,VLOOKUP(B24,'Список уч-ов'!A:M,3,FALSE))</f>
        <v>0</v>
      </c>
      <c r="D24" s="854">
        <f>IF(B24="",B24,VLOOKUP(B24,'Список уч-ов'!A:M,7,FALSE))</f>
        <v>0</v>
      </c>
      <c r="E24" s="187"/>
      <c r="F24" s="157"/>
      <c r="G24" s="161"/>
      <c r="H24" s="859"/>
      <c r="I24" s="860"/>
      <c r="J24" s="861"/>
      <c r="K24" s="159"/>
      <c r="L24" s="157"/>
      <c r="M24" s="161"/>
      <c r="N24" s="159"/>
      <c r="O24" s="157"/>
      <c r="P24" s="161"/>
      <c r="Q24" s="159"/>
      <c r="R24" s="157"/>
      <c r="S24" s="161"/>
      <c r="T24" s="159"/>
      <c r="U24" s="160"/>
      <c r="V24" s="161"/>
      <c r="W24" s="159"/>
      <c r="X24" s="157"/>
      <c r="Y24" s="161"/>
      <c r="Z24" s="159"/>
      <c r="AA24" s="157"/>
      <c r="AB24" s="161"/>
      <c r="AC24" s="159"/>
      <c r="AD24" s="157"/>
      <c r="AE24" s="161"/>
      <c r="AF24" s="824">
        <f>F24+L24+O24+R24+U24+X24+AA24+AD24</f>
        <v>0</v>
      </c>
      <c r="AG24" s="824"/>
      <c r="AH24" s="857">
        <f>IF(B24="","",(RANK(AF24,AF22:AF33)))</f>
      </c>
      <c r="AK24" s="155"/>
    </row>
    <row r="25" spans="1:34" ht="12.75" customHeight="1">
      <c r="A25" s="813"/>
      <c r="B25" s="830"/>
      <c r="C25" s="853">
        <f>IF(B25="",B25,VLOOKUP(B25,'[2]Список уч-ов'!$A:$K,11,FALSE))</f>
        <v>0</v>
      </c>
      <c r="D25" s="855" t="e">
        <f>IF(C25="",C25,VLOOKUP(C25,'[2]Список уч-ов'!$A:$K,11,FALSE))</f>
        <v>#N/A</v>
      </c>
      <c r="E25" s="188"/>
      <c r="F25" s="163"/>
      <c r="G25" s="164"/>
      <c r="H25" s="862"/>
      <c r="I25" s="863"/>
      <c r="J25" s="864"/>
      <c r="K25" s="162"/>
      <c r="L25" s="163"/>
      <c r="M25" s="164"/>
      <c r="N25" s="162"/>
      <c r="O25" s="163"/>
      <c r="P25" s="184"/>
      <c r="Q25" s="185"/>
      <c r="R25" s="163"/>
      <c r="S25" s="184"/>
      <c r="T25" s="165"/>
      <c r="U25" s="171"/>
      <c r="V25" s="167"/>
      <c r="W25" s="185"/>
      <c r="X25" s="163"/>
      <c r="Y25" s="184"/>
      <c r="Z25" s="185"/>
      <c r="AA25" s="163"/>
      <c r="AB25" s="167"/>
      <c r="AC25" s="185"/>
      <c r="AD25" s="163"/>
      <c r="AE25" s="184"/>
      <c r="AF25" s="856"/>
      <c r="AG25" s="825"/>
      <c r="AH25" s="858"/>
    </row>
    <row r="26" spans="1:34" ht="12.75" customHeight="1">
      <c r="A26" s="812">
        <v>3</v>
      </c>
      <c r="B26" s="814"/>
      <c r="C26" s="852">
        <f>IF(B26="",B26,VLOOKUP(B26,'Список уч-ов'!A:M,3,FALSE))</f>
        <v>0</v>
      </c>
      <c r="D26" s="854">
        <f>IF(B26="",B26,VLOOKUP(B26,'Список уч-ов'!A:M,7,FALSE))</f>
        <v>0</v>
      </c>
      <c r="E26" s="187"/>
      <c r="F26" s="157"/>
      <c r="G26" s="161"/>
      <c r="H26" s="159"/>
      <c r="I26" s="157"/>
      <c r="J26" s="161"/>
      <c r="K26" s="859"/>
      <c r="L26" s="860"/>
      <c r="M26" s="861"/>
      <c r="N26" s="159"/>
      <c r="O26" s="157"/>
      <c r="P26" s="161"/>
      <c r="Q26" s="159"/>
      <c r="R26" s="157"/>
      <c r="S26" s="161"/>
      <c r="T26" s="159"/>
      <c r="U26" s="160"/>
      <c r="V26" s="161"/>
      <c r="W26" s="159"/>
      <c r="X26" s="157"/>
      <c r="Y26" s="161"/>
      <c r="Z26" s="159"/>
      <c r="AA26" s="157"/>
      <c r="AB26" s="161"/>
      <c r="AC26" s="159"/>
      <c r="AD26" s="157"/>
      <c r="AE26" s="161"/>
      <c r="AF26" s="824">
        <f>F26+I26+O26+R26+U26+X26+AA26+AD26</f>
        <v>0</v>
      </c>
      <c r="AG26" s="831"/>
      <c r="AH26" s="857">
        <f>IF(B26="","",(RANK(AF26,AF22:AF33)))</f>
      </c>
    </row>
    <row r="27" spans="1:34" ht="12.75" customHeight="1">
      <c r="A27" s="813"/>
      <c r="B27" s="830"/>
      <c r="C27" s="853">
        <f>IF(B27="",B27,VLOOKUP(B27,'[2]Список уч-ов'!$A:$K,11,FALSE))</f>
        <v>0</v>
      </c>
      <c r="D27" s="855" t="e">
        <f>IF(C27="",C27,VLOOKUP(C27,'[2]Список уч-ов'!$A:$K,11,FALSE))</f>
        <v>#N/A</v>
      </c>
      <c r="E27" s="188"/>
      <c r="F27" s="163"/>
      <c r="G27" s="184"/>
      <c r="H27" s="185"/>
      <c r="I27" s="163"/>
      <c r="J27" s="164"/>
      <c r="K27" s="862"/>
      <c r="L27" s="863"/>
      <c r="M27" s="864"/>
      <c r="N27" s="162"/>
      <c r="O27" s="163"/>
      <c r="P27" s="184"/>
      <c r="Q27" s="185"/>
      <c r="R27" s="163"/>
      <c r="S27" s="184"/>
      <c r="T27" s="165"/>
      <c r="U27" s="166"/>
      <c r="V27" s="167"/>
      <c r="W27" s="185"/>
      <c r="X27" s="163"/>
      <c r="Y27" s="184"/>
      <c r="Z27" s="185"/>
      <c r="AA27" s="163"/>
      <c r="AB27" s="167"/>
      <c r="AC27" s="185"/>
      <c r="AD27" s="163"/>
      <c r="AE27" s="184"/>
      <c r="AF27" s="856"/>
      <c r="AG27" s="832"/>
      <c r="AH27" s="858"/>
    </row>
    <row r="28" spans="1:34" ht="12.75" customHeight="1">
      <c r="A28" s="812">
        <v>4</v>
      </c>
      <c r="B28" s="814"/>
      <c r="C28" s="852">
        <f>IF(B28="",B28,VLOOKUP(B28,'Список уч-ов'!A:M,3,FALSE))</f>
        <v>0</v>
      </c>
      <c r="D28" s="854">
        <f>IF(B28="",B28,VLOOKUP(B28,'Список уч-ов'!A:M,7,FALSE))</f>
        <v>0</v>
      </c>
      <c r="E28" s="187"/>
      <c r="F28" s="157"/>
      <c r="G28" s="161"/>
      <c r="H28" s="159"/>
      <c r="I28" s="157"/>
      <c r="J28" s="161"/>
      <c r="K28" s="159"/>
      <c r="L28" s="157"/>
      <c r="M28" s="161"/>
      <c r="N28" s="859"/>
      <c r="O28" s="860"/>
      <c r="P28" s="861"/>
      <c r="Q28" s="159"/>
      <c r="R28" s="157"/>
      <c r="S28" s="161"/>
      <c r="T28" s="159"/>
      <c r="U28" s="160"/>
      <c r="V28" s="161"/>
      <c r="W28" s="159"/>
      <c r="X28" s="157"/>
      <c r="Y28" s="161"/>
      <c r="Z28" s="159"/>
      <c r="AA28" s="157"/>
      <c r="AB28" s="161"/>
      <c r="AC28" s="159"/>
      <c r="AD28" s="157"/>
      <c r="AE28" s="161"/>
      <c r="AF28" s="824">
        <f>F28+I28+L28+R28+U28+X28+AA28+AD28</f>
        <v>0</v>
      </c>
      <c r="AG28" s="831"/>
      <c r="AH28" s="857">
        <f>IF(B28="","",(RANK(AF28,AF22:AF33)))</f>
      </c>
    </row>
    <row r="29" spans="1:34" ht="12.75" customHeight="1">
      <c r="A29" s="813"/>
      <c r="B29" s="830"/>
      <c r="C29" s="853">
        <f>IF(B29="",B29,VLOOKUP(B29,'[2]Список уч-ов'!$A:$K,11,FALSE))</f>
        <v>0</v>
      </c>
      <c r="D29" s="855" t="e">
        <f>IF(C29="",C29,VLOOKUP(C29,'[2]Список уч-ов'!$A:$K,11,FALSE))</f>
        <v>#N/A</v>
      </c>
      <c r="E29" s="188"/>
      <c r="F29" s="163"/>
      <c r="G29" s="184"/>
      <c r="H29" s="185"/>
      <c r="I29" s="163"/>
      <c r="J29" s="184"/>
      <c r="K29" s="185"/>
      <c r="L29" s="163"/>
      <c r="M29" s="164"/>
      <c r="N29" s="862"/>
      <c r="O29" s="863"/>
      <c r="P29" s="864"/>
      <c r="Q29" s="162"/>
      <c r="R29" s="163"/>
      <c r="S29" s="184"/>
      <c r="T29" s="165"/>
      <c r="U29" s="166"/>
      <c r="V29" s="167"/>
      <c r="W29" s="185"/>
      <c r="X29" s="163"/>
      <c r="Y29" s="184"/>
      <c r="Z29" s="185"/>
      <c r="AA29" s="163"/>
      <c r="AB29" s="167"/>
      <c r="AC29" s="162"/>
      <c r="AD29" s="163"/>
      <c r="AE29" s="184"/>
      <c r="AF29" s="856"/>
      <c r="AG29" s="832"/>
      <c r="AH29" s="858"/>
    </row>
    <row r="30" spans="1:34" ht="12.75" customHeight="1">
      <c r="A30" s="812">
        <v>5</v>
      </c>
      <c r="B30" s="814"/>
      <c r="C30" s="852">
        <f>IF(B30="",B30,VLOOKUP(B30,'Список уч-ов'!A:M,3,FALSE))</f>
        <v>0</v>
      </c>
      <c r="D30" s="854">
        <f>IF(B30="",B30,VLOOKUP(B30,'Список уч-ов'!A:M,7,FALSE))</f>
        <v>0</v>
      </c>
      <c r="E30" s="187"/>
      <c r="F30" s="157"/>
      <c r="G30" s="161"/>
      <c r="H30" s="159"/>
      <c r="I30" s="157"/>
      <c r="J30" s="161"/>
      <c r="K30" s="159"/>
      <c r="L30" s="157"/>
      <c r="M30" s="161"/>
      <c r="N30" s="159"/>
      <c r="O30" s="157"/>
      <c r="P30" s="161"/>
      <c r="Q30" s="859"/>
      <c r="R30" s="860"/>
      <c r="S30" s="861"/>
      <c r="T30" s="159"/>
      <c r="U30" s="160"/>
      <c r="V30" s="172"/>
      <c r="W30" s="159"/>
      <c r="X30" s="157"/>
      <c r="Y30" s="161"/>
      <c r="Z30" s="159"/>
      <c r="AA30" s="157"/>
      <c r="AB30" s="172"/>
      <c r="AC30" s="156"/>
      <c r="AD30" s="157"/>
      <c r="AE30" s="158"/>
      <c r="AF30" s="824">
        <f>F30+I30+L30+O30+U30+X30+AA30+AD30</f>
        <v>0</v>
      </c>
      <c r="AG30" s="831"/>
      <c r="AH30" s="857">
        <f>IF(B30="","",(RANK(AF30,AF22:AF33)))</f>
      </c>
    </row>
    <row r="31" spans="1:34" ht="12.75" customHeight="1">
      <c r="A31" s="813"/>
      <c r="B31" s="830"/>
      <c r="C31" s="853">
        <f>IF(B31="",B31,VLOOKUP(B31,'[2]Список уч-ов'!$A:$K,11,FALSE))</f>
        <v>0</v>
      </c>
      <c r="D31" s="855" t="e">
        <f>IF(C31="",C31,VLOOKUP(C31,'[2]Список уч-ов'!$A:$K,11,FALSE))</f>
        <v>#N/A</v>
      </c>
      <c r="E31" s="188"/>
      <c r="F31" s="163"/>
      <c r="G31" s="186"/>
      <c r="H31" s="189"/>
      <c r="I31" s="163"/>
      <c r="J31" s="186"/>
      <c r="K31" s="189"/>
      <c r="L31" s="163"/>
      <c r="M31" s="186"/>
      <c r="N31" s="189"/>
      <c r="O31" s="163"/>
      <c r="P31" s="167"/>
      <c r="Q31" s="862"/>
      <c r="R31" s="863"/>
      <c r="S31" s="864"/>
      <c r="T31" s="165"/>
      <c r="U31" s="171"/>
      <c r="V31" s="167"/>
      <c r="W31" s="189"/>
      <c r="X31" s="163"/>
      <c r="Y31" s="186"/>
      <c r="Z31" s="189"/>
      <c r="AA31" s="163"/>
      <c r="AB31" s="167"/>
      <c r="AC31" s="162"/>
      <c r="AD31" s="163"/>
      <c r="AE31" s="164"/>
      <c r="AF31" s="856"/>
      <c r="AG31" s="832"/>
      <c r="AH31" s="858"/>
    </row>
    <row r="32" spans="1:34" ht="12.75" customHeight="1">
      <c r="A32" s="812" t="s">
        <v>13</v>
      </c>
      <c r="B32" s="814"/>
      <c r="C32" s="852">
        <f>IF(B32="",B32,VLOOKUP(B32,'Список уч-ов'!A:M,3,FALSE))</f>
        <v>0</v>
      </c>
      <c r="D32" s="854">
        <f>IF(B32="",B32,VLOOKUP(B32,'Список уч-ов'!A:M,7,FALSE))</f>
        <v>0</v>
      </c>
      <c r="E32" s="169"/>
      <c r="F32" s="157"/>
      <c r="G32" s="158"/>
      <c r="H32" s="156"/>
      <c r="I32" s="157"/>
      <c r="J32" s="158"/>
      <c r="K32" s="156"/>
      <c r="L32" s="157"/>
      <c r="M32" s="158"/>
      <c r="N32" s="156"/>
      <c r="O32" s="157"/>
      <c r="P32" s="158"/>
      <c r="Q32" s="156"/>
      <c r="R32" s="157"/>
      <c r="S32" s="158"/>
      <c r="T32" s="159"/>
      <c r="U32" s="160"/>
      <c r="V32" s="172"/>
      <c r="W32" s="159"/>
      <c r="X32" s="160"/>
      <c r="Y32" s="161"/>
      <c r="Z32" s="159"/>
      <c r="AA32" s="160"/>
      <c r="AB32" s="172"/>
      <c r="AC32" s="846"/>
      <c r="AD32" s="847"/>
      <c r="AE32" s="848"/>
      <c r="AF32" s="824">
        <f>F32+I32+L32+O32+U32+X32+AA32+R32</f>
        <v>0</v>
      </c>
      <c r="AG32" s="831"/>
      <c r="AH32" s="857">
        <f>IF(B32="","",(RANK(AF32,AF22:AF33)))</f>
      </c>
    </row>
    <row r="33" spans="1:34" ht="12.75" customHeight="1">
      <c r="A33" s="813"/>
      <c r="B33" s="815"/>
      <c r="C33" s="853">
        <f>IF(B33="",B33,VLOOKUP(B33,'[2]Список уч-ов'!$A:$K,11,FALSE))</f>
        <v>0</v>
      </c>
      <c r="D33" s="855" t="e">
        <f>IF(C33="",C33,VLOOKUP(C33,'[2]Список уч-ов'!$A:$K,11,FALSE))</f>
        <v>#N/A</v>
      </c>
      <c r="E33" s="170"/>
      <c r="F33" s="163"/>
      <c r="G33" s="164"/>
      <c r="H33" s="162"/>
      <c r="I33" s="163"/>
      <c r="J33" s="164"/>
      <c r="K33" s="162"/>
      <c r="L33" s="163"/>
      <c r="M33" s="164"/>
      <c r="N33" s="162"/>
      <c r="O33" s="163"/>
      <c r="P33" s="164"/>
      <c r="Q33" s="162"/>
      <c r="R33" s="163"/>
      <c r="S33" s="164"/>
      <c r="T33" s="165"/>
      <c r="U33" s="171"/>
      <c r="V33" s="167"/>
      <c r="W33" s="165"/>
      <c r="X33" s="168"/>
      <c r="Y33" s="167"/>
      <c r="Z33" s="165"/>
      <c r="AA33" s="168"/>
      <c r="AB33" s="167"/>
      <c r="AC33" s="849"/>
      <c r="AD33" s="850"/>
      <c r="AE33" s="851"/>
      <c r="AF33" s="856"/>
      <c r="AG33" s="832"/>
      <c r="AH33" s="858"/>
    </row>
    <row r="34" spans="1:34" ht="12.75" customHeight="1">
      <c r="A34" s="173"/>
      <c r="B34" s="190"/>
      <c r="C34" s="175"/>
      <c r="D34" s="176"/>
      <c r="E34" s="177"/>
      <c r="F34" s="178"/>
      <c r="G34" s="180"/>
      <c r="H34" s="180"/>
      <c r="I34" s="178"/>
      <c r="J34" s="180"/>
      <c r="K34" s="180"/>
      <c r="L34" s="178"/>
      <c r="M34" s="180"/>
      <c r="N34" s="180"/>
      <c r="O34" s="178"/>
      <c r="P34" s="180"/>
      <c r="Q34" s="180"/>
      <c r="R34" s="178"/>
      <c r="S34" s="179"/>
      <c r="T34" s="191"/>
      <c r="U34" s="191"/>
      <c r="V34" s="191"/>
      <c r="W34" s="179"/>
      <c r="X34" s="178"/>
      <c r="Y34" s="180"/>
      <c r="Z34" s="180"/>
      <c r="AA34" s="178"/>
      <c r="AB34" s="179"/>
      <c r="AC34" s="180"/>
      <c r="AD34" s="178"/>
      <c r="AE34" s="179"/>
      <c r="AF34" s="182"/>
      <c r="AG34" s="192"/>
      <c r="AH34" s="192"/>
    </row>
    <row r="35" spans="1:34" ht="15.75" customHeight="1">
      <c r="A35" s="148" t="str">
        <f>A5</f>
        <v>Предварительный этап</v>
      </c>
      <c r="B35" s="237"/>
      <c r="C35" s="145"/>
      <c r="D35" s="146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8" t="s">
        <v>122</v>
      </c>
      <c r="AG35" s="149"/>
      <c r="AH35" s="149"/>
    </row>
    <row r="36" spans="1:37" ht="12.75" customHeight="1">
      <c r="A36" s="151" t="s">
        <v>2</v>
      </c>
      <c r="B36" s="238"/>
      <c r="C36" s="152" t="s">
        <v>3</v>
      </c>
      <c r="D36" s="153" t="s">
        <v>14</v>
      </c>
      <c r="E36" s="818">
        <v>1</v>
      </c>
      <c r="F36" s="819"/>
      <c r="G36" s="820"/>
      <c r="H36" s="818">
        <v>2</v>
      </c>
      <c r="I36" s="819"/>
      <c r="J36" s="820"/>
      <c r="K36" s="818">
        <v>3</v>
      </c>
      <c r="L36" s="819"/>
      <c r="M36" s="820"/>
      <c r="N36" s="818">
        <v>4</v>
      </c>
      <c r="O36" s="819"/>
      <c r="P36" s="820"/>
      <c r="Q36" s="818">
        <v>5</v>
      </c>
      <c r="R36" s="819"/>
      <c r="S36" s="820"/>
      <c r="T36" s="818"/>
      <c r="U36" s="819"/>
      <c r="V36" s="820"/>
      <c r="W36" s="818" t="s">
        <v>16</v>
      </c>
      <c r="X36" s="819"/>
      <c r="Y36" s="820"/>
      <c r="Z36" s="818" t="s">
        <v>17</v>
      </c>
      <c r="AA36" s="819"/>
      <c r="AB36" s="820"/>
      <c r="AC36" s="818" t="s">
        <v>13</v>
      </c>
      <c r="AD36" s="819"/>
      <c r="AE36" s="820"/>
      <c r="AF36" s="154" t="s">
        <v>4</v>
      </c>
      <c r="AG36" s="154" t="s">
        <v>5</v>
      </c>
      <c r="AH36" s="154" t="s">
        <v>6</v>
      </c>
      <c r="AK36" s="155"/>
    </row>
    <row r="37" spans="1:37" ht="12.75" customHeight="1">
      <c r="A37" s="812">
        <v>1</v>
      </c>
      <c r="B37" s="814"/>
      <c r="C37" s="852">
        <f>IF(B37="",B37,VLOOKUP(B37,'Список уч-ов'!A:M,3,FALSE))</f>
        <v>0</v>
      </c>
      <c r="D37" s="854">
        <f>IF(B37="",B37,VLOOKUP(B37,'Список уч-ов'!A:M,7,FALSE))</f>
        <v>0</v>
      </c>
      <c r="E37" s="859"/>
      <c r="F37" s="860"/>
      <c r="G37" s="861"/>
      <c r="H37" s="159"/>
      <c r="I37" s="157"/>
      <c r="J37" s="161"/>
      <c r="K37" s="159"/>
      <c r="L37" s="157"/>
      <c r="M37" s="161"/>
      <c r="N37" s="159"/>
      <c r="O37" s="157"/>
      <c r="P37" s="161"/>
      <c r="Q37" s="159"/>
      <c r="R37" s="157"/>
      <c r="S37" s="161"/>
      <c r="T37" s="159"/>
      <c r="U37" s="160"/>
      <c r="V37" s="161"/>
      <c r="W37" s="159"/>
      <c r="X37" s="157"/>
      <c r="Y37" s="161"/>
      <c r="Z37" s="159"/>
      <c r="AA37" s="157"/>
      <c r="AB37" s="161"/>
      <c r="AC37" s="159"/>
      <c r="AD37" s="157"/>
      <c r="AE37" s="161"/>
      <c r="AF37" s="824">
        <f>I37+L37+O37+R37+U37+X37+AA37+AD37</f>
        <v>0</v>
      </c>
      <c r="AG37" s="824"/>
      <c r="AH37" s="857">
        <f>IF(B37="","",(RANK(AF37,AF37:AF48)))</f>
      </c>
      <c r="AK37" s="155"/>
    </row>
    <row r="38" spans="1:37" ht="12.75" customHeight="1">
      <c r="A38" s="813"/>
      <c r="B38" s="830"/>
      <c r="C38" s="853">
        <f>IF(B38="",B38,VLOOKUP(B38,'[2]Список уч-ов'!$A:$K,11,FALSE))</f>
        <v>0</v>
      </c>
      <c r="D38" s="855" t="e">
        <f>IF(C38="",C38,VLOOKUP(C38,'[2]Список уч-ов'!$A:$K,11,FALSE))</f>
        <v>#N/A</v>
      </c>
      <c r="E38" s="862"/>
      <c r="F38" s="863"/>
      <c r="G38" s="864"/>
      <c r="H38" s="165"/>
      <c r="I38" s="163"/>
      <c r="J38" s="184"/>
      <c r="K38" s="185"/>
      <c r="L38" s="163"/>
      <c r="M38" s="184"/>
      <c r="N38" s="185"/>
      <c r="O38" s="163"/>
      <c r="P38" s="184"/>
      <c r="Q38" s="185"/>
      <c r="R38" s="163"/>
      <c r="S38" s="184"/>
      <c r="T38" s="165"/>
      <c r="U38" s="166"/>
      <c r="V38" s="167"/>
      <c r="W38" s="185"/>
      <c r="X38" s="163"/>
      <c r="Y38" s="184"/>
      <c r="Z38" s="185"/>
      <c r="AA38" s="163"/>
      <c r="AB38" s="167"/>
      <c r="AC38" s="185"/>
      <c r="AD38" s="163"/>
      <c r="AE38" s="184"/>
      <c r="AF38" s="856"/>
      <c r="AG38" s="825"/>
      <c r="AH38" s="858"/>
      <c r="AK38" s="155"/>
    </row>
    <row r="39" spans="1:37" ht="12.75" customHeight="1">
      <c r="A39" s="812">
        <v>2</v>
      </c>
      <c r="B39" s="814"/>
      <c r="C39" s="852">
        <f>IF(B39="",B39,VLOOKUP(B39,'Список уч-ов'!A:M,3,FALSE))</f>
        <v>0</v>
      </c>
      <c r="D39" s="854">
        <f>IF(B39="",B39,VLOOKUP(B39,'Список уч-ов'!A:M,7,FALSE))</f>
        <v>0</v>
      </c>
      <c r="E39" s="187"/>
      <c r="F39" s="157"/>
      <c r="G39" s="161"/>
      <c r="H39" s="859"/>
      <c r="I39" s="860"/>
      <c r="J39" s="861"/>
      <c r="K39" s="159"/>
      <c r="L39" s="157"/>
      <c r="M39" s="161"/>
      <c r="N39" s="159"/>
      <c r="O39" s="157"/>
      <c r="P39" s="161"/>
      <c r="Q39" s="159"/>
      <c r="R39" s="157"/>
      <c r="S39" s="161"/>
      <c r="T39" s="159"/>
      <c r="U39" s="160"/>
      <c r="V39" s="161"/>
      <c r="W39" s="159"/>
      <c r="X39" s="157"/>
      <c r="Y39" s="161"/>
      <c r="Z39" s="159"/>
      <c r="AA39" s="157"/>
      <c r="AB39" s="161"/>
      <c r="AC39" s="159"/>
      <c r="AD39" s="157"/>
      <c r="AE39" s="161"/>
      <c r="AF39" s="824">
        <f>F39+L39+O39+R39+U39+X39+AA39+AD39</f>
        <v>0</v>
      </c>
      <c r="AG39" s="824"/>
      <c r="AH39" s="857">
        <f>IF(B39="","",(RANK(AF39,AF37:AF48)))</f>
      </c>
      <c r="AK39" s="155"/>
    </row>
    <row r="40" spans="1:34" ht="12.75" customHeight="1">
      <c r="A40" s="813"/>
      <c r="B40" s="830"/>
      <c r="C40" s="853">
        <f>IF(B40="",B40,VLOOKUP(B40,'[2]Список уч-ов'!$A:$K,11,FALSE))</f>
        <v>0</v>
      </c>
      <c r="D40" s="855" t="e">
        <f>IF(C40="",C40,VLOOKUP(C40,'[2]Список уч-ов'!$A:$K,11,FALSE))</f>
        <v>#N/A</v>
      </c>
      <c r="E40" s="188"/>
      <c r="F40" s="163"/>
      <c r="G40" s="164"/>
      <c r="H40" s="862"/>
      <c r="I40" s="863"/>
      <c r="J40" s="864"/>
      <c r="K40" s="162"/>
      <c r="L40" s="163"/>
      <c r="M40" s="184"/>
      <c r="N40" s="185"/>
      <c r="O40" s="163"/>
      <c r="P40" s="184"/>
      <c r="Q40" s="185"/>
      <c r="R40" s="163"/>
      <c r="S40" s="184"/>
      <c r="T40" s="165"/>
      <c r="U40" s="171"/>
      <c r="V40" s="167"/>
      <c r="W40" s="185"/>
      <c r="X40" s="163"/>
      <c r="Y40" s="184"/>
      <c r="Z40" s="185"/>
      <c r="AA40" s="163"/>
      <c r="AB40" s="167"/>
      <c r="AC40" s="185"/>
      <c r="AD40" s="163"/>
      <c r="AE40" s="184"/>
      <c r="AF40" s="856"/>
      <c r="AG40" s="825"/>
      <c r="AH40" s="858"/>
    </row>
    <row r="41" spans="1:34" ht="12.75" customHeight="1">
      <c r="A41" s="812">
        <v>3</v>
      </c>
      <c r="B41" s="814"/>
      <c r="C41" s="852">
        <f>IF(B41="",B41,VLOOKUP(B41,'Список уч-ов'!A:M,3,FALSE))</f>
        <v>0</v>
      </c>
      <c r="D41" s="854">
        <f>IF(B41="",B41,VLOOKUP(B41,'Список уч-ов'!A:M,7,FALSE))</f>
        <v>0</v>
      </c>
      <c r="E41" s="187"/>
      <c r="F41" s="157"/>
      <c r="G41" s="161"/>
      <c r="H41" s="159"/>
      <c r="I41" s="157"/>
      <c r="J41" s="161"/>
      <c r="K41" s="859"/>
      <c r="L41" s="860"/>
      <c r="M41" s="861"/>
      <c r="N41" s="159"/>
      <c r="O41" s="157"/>
      <c r="P41" s="161"/>
      <c r="Q41" s="159"/>
      <c r="R41" s="157"/>
      <c r="S41" s="161"/>
      <c r="T41" s="159"/>
      <c r="U41" s="160"/>
      <c r="V41" s="161"/>
      <c r="W41" s="159"/>
      <c r="X41" s="157"/>
      <c r="Y41" s="161"/>
      <c r="Z41" s="159"/>
      <c r="AA41" s="157"/>
      <c r="AB41" s="161"/>
      <c r="AC41" s="159"/>
      <c r="AD41" s="157"/>
      <c r="AE41" s="161"/>
      <c r="AF41" s="824">
        <f>F41+I41+O41+R41+U41+X41+AA41+AD41</f>
        <v>0</v>
      </c>
      <c r="AG41" s="831"/>
      <c r="AH41" s="857">
        <f>IF(B41="","",(RANK(AF41,AF37:AF48)))</f>
      </c>
    </row>
    <row r="42" spans="1:34" ht="12.75" customHeight="1">
      <c r="A42" s="813"/>
      <c r="B42" s="830"/>
      <c r="C42" s="853">
        <f>IF(B42="",B42,VLOOKUP(B42,'[2]Список уч-ов'!$A:$K,11,FALSE))</f>
        <v>0</v>
      </c>
      <c r="D42" s="855" t="e">
        <f>IF(C42="",C42,VLOOKUP(C42,'[2]Список уч-ов'!$A:$K,11,FALSE))</f>
        <v>#N/A</v>
      </c>
      <c r="E42" s="188"/>
      <c r="F42" s="163"/>
      <c r="G42" s="184"/>
      <c r="H42" s="185"/>
      <c r="I42" s="163"/>
      <c r="J42" s="164"/>
      <c r="K42" s="862"/>
      <c r="L42" s="863"/>
      <c r="M42" s="864"/>
      <c r="N42" s="162"/>
      <c r="O42" s="163"/>
      <c r="P42" s="184"/>
      <c r="Q42" s="185"/>
      <c r="R42" s="163"/>
      <c r="S42" s="184"/>
      <c r="T42" s="165"/>
      <c r="U42" s="166"/>
      <c r="V42" s="167"/>
      <c r="W42" s="185"/>
      <c r="X42" s="163"/>
      <c r="Y42" s="184"/>
      <c r="Z42" s="185"/>
      <c r="AA42" s="163"/>
      <c r="AB42" s="167"/>
      <c r="AC42" s="185"/>
      <c r="AD42" s="163"/>
      <c r="AE42" s="184"/>
      <c r="AF42" s="856"/>
      <c r="AG42" s="832"/>
      <c r="AH42" s="858"/>
    </row>
    <row r="43" spans="1:34" ht="12.75" customHeight="1">
      <c r="A43" s="812">
        <v>4</v>
      </c>
      <c r="B43" s="814"/>
      <c r="C43" s="852">
        <f>IF(B43="",B43,VLOOKUP(B43,'Список уч-ов'!A:M,3,FALSE))</f>
        <v>0</v>
      </c>
      <c r="D43" s="854">
        <f>IF(B43="",B43,VLOOKUP(B43,'Список уч-ов'!A:M,7,FALSE))</f>
        <v>0</v>
      </c>
      <c r="E43" s="187"/>
      <c r="F43" s="157"/>
      <c r="G43" s="161"/>
      <c r="H43" s="159"/>
      <c r="I43" s="157"/>
      <c r="J43" s="161"/>
      <c r="K43" s="159"/>
      <c r="L43" s="157"/>
      <c r="M43" s="161"/>
      <c r="N43" s="859"/>
      <c r="O43" s="860"/>
      <c r="P43" s="861"/>
      <c r="Q43" s="159"/>
      <c r="R43" s="157"/>
      <c r="S43" s="161"/>
      <c r="T43" s="159"/>
      <c r="U43" s="160"/>
      <c r="V43" s="161"/>
      <c r="W43" s="159"/>
      <c r="X43" s="157"/>
      <c r="Y43" s="161"/>
      <c r="Z43" s="159"/>
      <c r="AA43" s="157"/>
      <c r="AB43" s="161"/>
      <c r="AC43" s="159"/>
      <c r="AD43" s="157"/>
      <c r="AE43" s="161"/>
      <c r="AF43" s="824">
        <f>F43+I43+L43+R43+U43+X43+AA43+AD43</f>
        <v>0</v>
      </c>
      <c r="AG43" s="831"/>
      <c r="AH43" s="857">
        <f>IF(B43="","",(RANK(AF43,AF37:AF48)))</f>
      </c>
    </row>
    <row r="44" spans="1:34" ht="12.75" customHeight="1">
      <c r="A44" s="813"/>
      <c r="B44" s="830"/>
      <c r="C44" s="853">
        <f>IF(B44="",B44,VLOOKUP(B44,'[2]Список уч-ов'!$A:$K,11,FALSE))</f>
        <v>0</v>
      </c>
      <c r="D44" s="855" t="e">
        <f>IF(C44="",C44,VLOOKUP(C44,'[2]Список уч-ов'!$A:$K,11,FALSE))</f>
        <v>#N/A</v>
      </c>
      <c r="E44" s="188"/>
      <c r="F44" s="163"/>
      <c r="G44" s="184"/>
      <c r="H44" s="185"/>
      <c r="I44" s="163"/>
      <c r="J44" s="184"/>
      <c r="K44" s="185"/>
      <c r="L44" s="163"/>
      <c r="M44" s="164"/>
      <c r="N44" s="862"/>
      <c r="O44" s="863"/>
      <c r="P44" s="864"/>
      <c r="Q44" s="162"/>
      <c r="R44" s="163"/>
      <c r="S44" s="184"/>
      <c r="T44" s="165"/>
      <c r="U44" s="166"/>
      <c r="V44" s="167"/>
      <c r="W44" s="185"/>
      <c r="X44" s="163"/>
      <c r="Y44" s="184"/>
      <c r="Z44" s="185"/>
      <c r="AA44" s="163"/>
      <c r="AB44" s="167"/>
      <c r="AC44" s="162"/>
      <c r="AD44" s="163"/>
      <c r="AE44" s="184"/>
      <c r="AF44" s="856"/>
      <c r="AG44" s="832"/>
      <c r="AH44" s="858"/>
    </row>
    <row r="45" spans="1:34" ht="12.75" customHeight="1">
      <c r="A45" s="812">
        <v>5</v>
      </c>
      <c r="B45" s="814"/>
      <c r="C45" s="852">
        <f>IF(B45="",B45,VLOOKUP(B45,'Список уч-ов'!A:M,3,FALSE))</f>
        <v>0</v>
      </c>
      <c r="D45" s="854">
        <f>IF(B45="",B45,VLOOKUP(B45,'Список уч-ов'!A:M,7,FALSE))</f>
        <v>0</v>
      </c>
      <c r="E45" s="187"/>
      <c r="F45" s="157"/>
      <c r="G45" s="161"/>
      <c r="H45" s="159"/>
      <c r="I45" s="157"/>
      <c r="J45" s="161"/>
      <c r="K45" s="159"/>
      <c r="L45" s="157"/>
      <c r="M45" s="161"/>
      <c r="N45" s="159"/>
      <c r="O45" s="157"/>
      <c r="P45" s="161"/>
      <c r="Q45" s="859"/>
      <c r="R45" s="860"/>
      <c r="S45" s="861"/>
      <c r="T45" s="159"/>
      <c r="U45" s="160"/>
      <c r="V45" s="172"/>
      <c r="W45" s="159"/>
      <c r="X45" s="157"/>
      <c r="Y45" s="161"/>
      <c r="Z45" s="159"/>
      <c r="AA45" s="157"/>
      <c r="AB45" s="172"/>
      <c r="AC45" s="156"/>
      <c r="AD45" s="157"/>
      <c r="AE45" s="158"/>
      <c r="AF45" s="824">
        <f>F45+I45+L45+O45+U45+X45+AA45+AD45</f>
        <v>0</v>
      </c>
      <c r="AG45" s="831"/>
      <c r="AH45" s="857">
        <f>IF(B45="","",(RANK(AF45,AF37:AF48)))</f>
      </c>
    </row>
    <row r="46" spans="1:34" ht="12.75" customHeight="1">
      <c r="A46" s="813"/>
      <c r="B46" s="830"/>
      <c r="C46" s="853">
        <f>IF(B46="",B46,VLOOKUP(B46,'[2]Список уч-ов'!$A:$K,11,FALSE))</f>
        <v>0</v>
      </c>
      <c r="D46" s="855" t="e">
        <f>IF(C46="",C46,VLOOKUP(C46,'[2]Список уч-ов'!$A:$K,11,FALSE))</f>
        <v>#N/A</v>
      </c>
      <c r="E46" s="188"/>
      <c r="F46" s="163"/>
      <c r="G46" s="186"/>
      <c r="H46" s="189"/>
      <c r="I46" s="163"/>
      <c r="J46" s="186"/>
      <c r="K46" s="189"/>
      <c r="L46" s="163"/>
      <c r="M46" s="186"/>
      <c r="N46" s="189"/>
      <c r="O46" s="163"/>
      <c r="P46" s="167"/>
      <c r="Q46" s="862"/>
      <c r="R46" s="863"/>
      <c r="S46" s="864"/>
      <c r="T46" s="165"/>
      <c r="U46" s="171"/>
      <c r="V46" s="167"/>
      <c r="W46" s="189"/>
      <c r="X46" s="163"/>
      <c r="Y46" s="186"/>
      <c r="Z46" s="189"/>
      <c r="AA46" s="163"/>
      <c r="AB46" s="167"/>
      <c r="AC46" s="162"/>
      <c r="AD46" s="163"/>
      <c r="AE46" s="164"/>
      <c r="AF46" s="856"/>
      <c r="AG46" s="832"/>
      <c r="AH46" s="858"/>
    </row>
    <row r="47" spans="1:34" ht="12.75" customHeight="1">
      <c r="A47" s="812" t="s">
        <v>13</v>
      </c>
      <c r="B47" s="814"/>
      <c r="C47" s="852">
        <f>IF(B47="",B47,VLOOKUP(B47,'Список уч-ов'!A:M,3,FALSE))</f>
        <v>0</v>
      </c>
      <c r="D47" s="854">
        <f>IF(B47="",B47,VLOOKUP(B47,'Список уч-ов'!A:M,7,FALSE))</f>
        <v>0</v>
      </c>
      <c r="E47" s="169"/>
      <c r="F47" s="157"/>
      <c r="G47" s="158"/>
      <c r="H47" s="156"/>
      <c r="I47" s="157"/>
      <c r="J47" s="158"/>
      <c r="K47" s="156"/>
      <c r="L47" s="157"/>
      <c r="M47" s="158"/>
      <c r="N47" s="156"/>
      <c r="O47" s="157"/>
      <c r="P47" s="158"/>
      <c r="Q47" s="156"/>
      <c r="R47" s="157"/>
      <c r="S47" s="158"/>
      <c r="T47" s="159"/>
      <c r="U47" s="160"/>
      <c r="V47" s="172"/>
      <c r="W47" s="159"/>
      <c r="X47" s="160"/>
      <c r="Y47" s="161"/>
      <c r="Z47" s="159"/>
      <c r="AA47" s="160"/>
      <c r="AB47" s="172"/>
      <c r="AC47" s="846"/>
      <c r="AD47" s="847"/>
      <c r="AE47" s="848"/>
      <c r="AF47" s="824">
        <f>F47+I47+L47+O47+U47+X47+AA47+R47</f>
        <v>0</v>
      </c>
      <c r="AG47" s="831"/>
      <c r="AH47" s="857">
        <f>IF(B47="","",(RANK(AF47,AF37:AF48)))</f>
      </c>
    </row>
    <row r="48" spans="1:34" ht="12.75" customHeight="1">
      <c r="A48" s="813"/>
      <c r="B48" s="815"/>
      <c r="C48" s="853">
        <f>IF(B48="",B48,VLOOKUP(B48,'[2]Список уч-ов'!$A:$K,11,FALSE))</f>
        <v>0</v>
      </c>
      <c r="D48" s="855" t="e">
        <f>IF(C48="",C48,VLOOKUP(C48,'[2]Список уч-ов'!$A:$K,11,FALSE))</f>
        <v>#N/A</v>
      </c>
      <c r="E48" s="170"/>
      <c r="F48" s="163"/>
      <c r="G48" s="164"/>
      <c r="H48" s="162"/>
      <c r="I48" s="163"/>
      <c r="J48" s="164"/>
      <c r="K48" s="162"/>
      <c r="L48" s="163"/>
      <c r="M48" s="164"/>
      <c r="N48" s="162"/>
      <c r="O48" s="163"/>
      <c r="P48" s="164"/>
      <c r="Q48" s="162"/>
      <c r="R48" s="163"/>
      <c r="S48" s="164"/>
      <c r="T48" s="165"/>
      <c r="U48" s="171"/>
      <c r="V48" s="167"/>
      <c r="W48" s="165"/>
      <c r="X48" s="168"/>
      <c r="Y48" s="167"/>
      <c r="Z48" s="165"/>
      <c r="AA48" s="168"/>
      <c r="AB48" s="167"/>
      <c r="AC48" s="849"/>
      <c r="AD48" s="850"/>
      <c r="AE48" s="851"/>
      <c r="AF48" s="856"/>
      <c r="AG48" s="832"/>
      <c r="AH48" s="858"/>
    </row>
    <row r="49" spans="1:34" ht="12.75" customHeight="1">
      <c r="A49" s="173"/>
      <c r="B49" s="190"/>
      <c r="C49" s="175"/>
      <c r="D49" s="176"/>
      <c r="E49" s="177"/>
      <c r="F49" s="178"/>
      <c r="G49" s="180"/>
      <c r="H49" s="180"/>
      <c r="I49" s="178"/>
      <c r="J49" s="180"/>
      <c r="K49" s="180"/>
      <c r="L49" s="178"/>
      <c r="M49" s="180"/>
      <c r="N49" s="180"/>
      <c r="O49" s="178"/>
      <c r="P49" s="180"/>
      <c r="Q49" s="180"/>
      <c r="R49" s="178"/>
      <c r="S49" s="179"/>
      <c r="T49" s="191"/>
      <c r="U49" s="191"/>
      <c r="V49" s="191"/>
      <c r="W49" s="179"/>
      <c r="X49" s="178"/>
      <c r="Y49" s="180"/>
      <c r="Z49" s="180"/>
      <c r="AA49" s="178"/>
      <c r="AB49" s="179"/>
      <c r="AC49" s="180"/>
      <c r="AD49" s="178"/>
      <c r="AE49" s="179"/>
      <c r="AF49" s="182"/>
      <c r="AG49" s="192"/>
      <c r="AH49" s="182"/>
    </row>
    <row r="50" spans="1:34" ht="15.75" customHeight="1">
      <c r="A50" s="148" t="str">
        <f>A5</f>
        <v>Предварительный этап</v>
      </c>
      <c r="B50" s="237"/>
      <c r="C50" s="145"/>
      <c r="D50" s="146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8" t="s">
        <v>121</v>
      </c>
      <c r="AG50" s="149"/>
      <c r="AH50" s="149"/>
    </row>
    <row r="51" spans="1:37" ht="12.75" customHeight="1">
      <c r="A51" s="151" t="s">
        <v>2</v>
      </c>
      <c r="B51" s="238"/>
      <c r="C51" s="152" t="s">
        <v>3</v>
      </c>
      <c r="D51" s="153" t="s">
        <v>14</v>
      </c>
      <c r="E51" s="818">
        <v>1</v>
      </c>
      <c r="F51" s="819"/>
      <c r="G51" s="820"/>
      <c r="H51" s="818">
        <v>2</v>
      </c>
      <c r="I51" s="819"/>
      <c r="J51" s="820"/>
      <c r="K51" s="818">
        <v>3</v>
      </c>
      <c r="L51" s="819"/>
      <c r="M51" s="820"/>
      <c r="N51" s="818">
        <v>4</v>
      </c>
      <c r="O51" s="819"/>
      <c r="P51" s="820"/>
      <c r="Q51" s="818">
        <v>5</v>
      </c>
      <c r="R51" s="819"/>
      <c r="S51" s="820"/>
      <c r="T51" s="818"/>
      <c r="U51" s="819"/>
      <c r="V51" s="820"/>
      <c r="W51" s="818" t="s">
        <v>16</v>
      </c>
      <c r="X51" s="819"/>
      <c r="Y51" s="820"/>
      <c r="Z51" s="818" t="s">
        <v>17</v>
      </c>
      <c r="AA51" s="819"/>
      <c r="AB51" s="820"/>
      <c r="AC51" s="818" t="s">
        <v>13</v>
      </c>
      <c r="AD51" s="819"/>
      <c r="AE51" s="820"/>
      <c r="AF51" s="154" t="s">
        <v>4</v>
      </c>
      <c r="AG51" s="154" t="s">
        <v>5</v>
      </c>
      <c r="AH51" s="154" t="s">
        <v>6</v>
      </c>
      <c r="AK51" s="155"/>
    </row>
    <row r="52" spans="1:37" ht="12.75" customHeight="1">
      <c r="A52" s="812">
        <v>1</v>
      </c>
      <c r="B52" s="814"/>
      <c r="C52" s="852">
        <f>IF(B52="",B52,VLOOKUP(B52,'Список уч-ов'!A:M,3,FALSE))</f>
        <v>0</v>
      </c>
      <c r="D52" s="854">
        <f>IF(B52="",B52,VLOOKUP(B52,'Список уч-ов'!A:M,7,FALSE))</f>
        <v>0</v>
      </c>
      <c r="E52" s="859"/>
      <c r="F52" s="860"/>
      <c r="G52" s="861"/>
      <c r="H52" s="159"/>
      <c r="I52" s="157"/>
      <c r="J52" s="161"/>
      <c r="K52" s="159"/>
      <c r="L52" s="157"/>
      <c r="M52" s="161"/>
      <c r="N52" s="159"/>
      <c r="O52" s="157"/>
      <c r="P52" s="161"/>
      <c r="Q52" s="159"/>
      <c r="R52" s="157"/>
      <c r="S52" s="161"/>
      <c r="T52" s="159"/>
      <c r="U52" s="160"/>
      <c r="V52" s="161"/>
      <c r="W52" s="159"/>
      <c r="X52" s="157"/>
      <c r="Y52" s="161"/>
      <c r="Z52" s="159"/>
      <c r="AA52" s="157"/>
      <c r="AB52" s="161"/>
      <c r="AC52" s="159"/>
      <c r="AD52" s="157"/>
      <c r="AE52" s="161"/>
      <c r="AF52" s="824">
        <f>I52+L52+O52+R52+U52+X52+AA52+AD52</f>
        <v>0</v>
      </c>
      <c r="AG52" s="824"/>
      <c r="AH52" s="857">
        <f>IF(B52="","",(RANK(AF52,AF52:AF63)))</f>
      </c>
      <c r="AK52" s="155"/>
    </row>
    <row r="53" spans="1:37" ht="12.75" customHeight="1">
      <c r="A53" s="813"/>
      <c r="B53" s="830"/>
      <c r="C53" s="853">
        <f>IF(B53="",B53,VLOOKUP(B53,'[2]Список уч-ов'!$A:$K,11,FALSE))</f>
        <v>0</v>
      </c>
      <c r="D53" s="855" t="e">
        <f>IF(C53="",C53,VLOOKUP(C53,'[2]Список уч-ов'!$A:$K,11,FALSE))</f>
        <v>#N/A</v>
      </c>
      <c r="E53" s="862"/>
      <c r="F53" s="863"/>
      <c r="G53" s="864"/>
      <c r="H53" s="165"/>
      <c r="I53" s="163"/>
      <c r="J53" s="184"/>
      <c r="K53" s="185"/>
      <c r="L53" s="163"/>
      <c r="M53" s="184"/>
      <c r="N53" s="185"/>
      <c r="O53" s="163"/>
      <c r="P53" s="184"/>
      <c r="Q53" s="185"/>
      <c r="R53" s="163"/>
      <c r="S53" s="184"/>
      <c r="T53" s="165"/>
      <c r="U53" s="166"/>
      <c r="V53" s="167"/>
      <c r="W53" s="185"/>
      <c r="X53" s="163"/>
      <c r="Y53" s="184"/>
      <c r="Z53" s="185"/>
      <c r="AA53" s="163"/>
      <c r="AB53" s="167"/>
      <c r="AC53" s="185"/>
      <c r="AD53" s="163"/>
      <c r="AE53" s="184"/>
      <c r="AF53" s="856"/>
      <c r="AG53" s="825"/>
      <c r="AH53" s="858"/>
      <c r="AK53" s="155"/>
    </row>
    <row r="54" spans="1:37" ht="12.75" customHeight="1">
      <c r="A54" s="812">
        <v>2</v>
      </c>
      <c r="B54" s="814"/>
      <c r="C54" s="852">
        <f>IF(B54="",B54,VLOOKUP(B54,'Список уч-ов'!A:M,3,FALSE))</f>
        <v>0</v>
      </c>
      <c r="D54" s="854">
        <f>IF(B54="",B54,VLOOKUP(B54,'Список уч-ов'!A:M,7,FALSE))</f>
        <v>0</v>
      </c>
      <c r="E54" s="187"/>
      <c r="F54" s="157"/>
      <c r="G54" s="161"/>
      <c r="H54" s="859"/>
      <c r="I54" s="860"/>
      <c r="J54" s="861"/>
      <c r="K54" s="159"/>
      <c r="L54" s="157"/>
      <c r="M54" s="161"/>
      <c r="N54" s="159"/>
      <c r="O54" s="157"/>
      <c r="P54" s="161"/>
      <c r="Q54" s="159"/>
      <c r="R54" s="157"/>
      <c r="S54" s="161"/>
      <c r="T54" s="159"/>
      <c r="U54" s="160"/>
      <c r="V54" s="161"/>
      <c r="W54" s="159"/>
      <c r="X54" s="157"/>
      <c r="Y54" s="161"/>
      <c r="Z54" s="159"/>
      <c r="AA54" s="157"/>
      <c r="AB54" s="161"/>
      <c r="AC54" s="159"/>
      <c r="AD54" s="157"/>
      <c r="AE54" s="161"/>
      <c r="AF54" s="824">
        <f>F54+L54+O54+R54+U54+X54+AA54+AD54</f>
        <v>0</v>
      </c>
      <c r="AG54" s="824"/>
      <c r="AH54" s="857">
        <f>IF(B54="","",(RANK(AF54,AF52:AF63)))</f>
      </c>
      <c r="AK54" s="155"/>
    </row>
    <row r="55" spans="1:34" ht="12.75" customHeight="1">
      <c r="A55" s="813"/>
      <c r="B55" s="830"/>
      <c r="C55" s="853">
        <f>IF(B55="",B55,VLOOKUP(B55,'[2]Список уч-ов'!$A:$K,11,FALSE))</f>
        <v>0</v>
      </c>
      <c r="D55" s="855" t="e">
        <f>IF(C55="",C55,VLOOKUP(C55,'[2]Список уч-ов'!$A:$K,11,FALSE))</f>
        <v>#N/A</v>
      </c>
      <c r="E55" s="188"/>
      <c r="F55" s="163"/>
      <c r="G55" s="164"/>
      <c r="H55" s="862"/>
      <c r="I55" s="863"/>
      <c r="J55" s="864"/>
      <c r="K55" s="162"/>
      <c r="L55" s="163"/>
      <c r="M55" s="184"/>
      <c r="N55" s="185"/>
      <c r="O55" s="163"/>
      <c r="P55" s="184"/>
      <c r="Q55" s="185"/>
      <c r="R55" s="163"/>
      <c r="S55" s="184"/>
      <c r="T55" s="165"/>
      <c r="U55" s="171"/>
      <c r="V55" s="167"/>
      <c r="W55" s="185"/>
      <c r="X55" s="163"/>
      <c r="Y55" s="184"/>
      <c r="Z55" s="185"/>
      <c r="AA55" s="163"/>
      <c r="AB55" s="167"/>
      <c r="AC55" s="185"/>
      <c r="AD55" s="163"/>
      <c r="AE55" s="184"/>
      <c r="AF55" s="856"/>
      <c r="AG55" s="825"/>
      <c r="AH55" s="858"/>
    </row>
    <row r="56" spans="1:34" ht="12.75" customHeight="1">
      <c r="A56" s="812">
        <v>3</v>
      </c>
      <c r="B56" s="814"/>
      <c r="C56" s="852">
        <f>IF(B56="",B56,VLOOKUP(B56,'Список уч-ов'!A:M,3,FALSE))</f>
        <v>0</v>
      </c>
      <c r="D56" s="854">
        <f>IF(B56="",B56,VLOOKUP(B56,'Список уч-ов'!A:M,7,FALSE))</f>
        <v>0</v>
      </c>
      <c r="E56" s="187"/>
      <c r="F56" s="157"/>
      <c r="G56" s="161"/>
      <c r="H56" s="159"/>
      <c r="I56" s="157"/>
      <c r="J56" s="161"/>
      <c r="K56" s="859"/>
      <c r="L56" s="860"/>
      <c r="M56" s="861"/>
      <c r="N56" s="159"/>
      <c r="O56" s="157"/>
      <c r="P56" s="161"/>
      <c r="Q56" s="159"/>
      <c r="R56" s="157"/>
      <c r="S56" s="161"/>
      <c r="T56" s="159"/>
      <c r="U56" s="160"/>
      <c r="V56" s="161"/>
      <c r="W56" s="159"/>
      <c r="X56" s="157"/>
      <c r="Y56" s="161"/>
      <c r="Z56" s="159"/>
      <c r="AA56" s="157"/>
      <c r="AB56" s="161"/>
      <c r="AC56" s="159"/>
      <c r="AD56" s="157"/>
      <c r="AE56" s="161"/>
      <c r="AF56" s="824">
        <f>F56+I56+O56+R56+U56+X56+AA56+AD56</f>
        <v>0</v>
      </c>
      <c r="AG56" s="831"/>
      <c r="AH56" s="857">
        <f>IF(B56="","",(RANK(AF56,AF52:AF63)))</f>
      </c>
    </row>
    <row r="57" spans="1:34" ht="12.75" customHeight="1">
      <c r="A57" s="813"/>
      <c r="B57" s="830"/>
      <c r="C57" s="853">
        <f>IF(B57="",B57,VLOOKUP(B57,'[2]Список уч-ов'!$A:$K,11,FALSE))</f>
        <v>0</v>
      </c>
      <c r="D57" s="855" t="e">
        <f>IF(C57="",C57,VLOOKUP(C57,'[2]Список уч-ов'!$A:$K,11,FALSE))</f>
        <v>#N/A</v>
      </c>
      <c r="E57" s="188"/>
      <c r="F57" s="163"/>
      <c r="G57" s="184"/>
      <c r="H57" s="185"/>
      <c r="I57" s="163"/>
      <c r="J57" s="164"/>
      <c r="K57" s="862"/>
      <c r="L57" s="863"/>
      <c r="M57" s="864"/>
      <c r="N57" s="162"/>
      <c r="O57" s="163"/>
      <c r="P57" s="184"/>
      <c r="Q57" s="185"/>
      <c r="R57" s="163"/>
      <c r="S57" s="184"/>
      <c r="T57" s="165"/>
      <c r="U57" s="166"/>
      <c r="V57" s="167"/>
      <c r="W57" s="185"/>
      <c r="X57" s="163"/>
      <c r="Y57" s="184"/>
      <c r="Z57" s="185"/>
      <c r="AA57" s="163"/>
      <c r="AB57" s="167"/>
      <c r="AC57" s="185"/>
      <c r="AD57" s="163"/>
      <c r="AE57" s="184"/>
      <c r="AF57" s="856"/>
      <c r="AG57" s="832"/>
      <c r="AH57" s="858"/>
    </row>
    <row r="58" spans="1:34" ht="12.75" customHeight="1">
      <c r="A58" s="812">
        <v>4</v>
      </c>
      <c r="B58" s="814"/>
      <c r="C58" s="852">
        <f>IF(B58="",B58,VLOOKUP(B58,'Список уч-ов'!A:M,3,FALSE))</f>
        <v>0</v>
      </c>
      <c r="D58" s="854">
        <f>IF(B58="",B58,VLOOKUP(B58,'Список уч-ов'!A:M,7,FALSE))</f>
        <v>0</v>
      </c>
      <c r="E58" s="187"/>
      <c r="F58" s="157"/>
      <c r="G58" s="161"/>
      <c r="H58" s="159"/>
      <c r="I58" s="157"/>
      <c r="J58" s="161"/>
      <c r="K58" s="159"/>
      <c r="L58" s="157"/>
      <c r="M58" s="161"/>
      <c r="N58" s="859"/>
      <c r="O58" s="860"/>
      <c r="P58" s="861"/>
      <c r="Q58" s="159"/>
      <c r="R58" s="157"/>
      <c r="S58" s="161"/>
      <c r="T58" s="159"/>
      <c r="U58" s="160"/>
      <c r="V58" s="161"/>
      <c r="W58" s="159"/>
      <c r="X58" s="157"/>
      <c r="Y58" s="161"/>
      <c r="Z58" s="159"/>
      <c r="AA58" s="157"/>
      <c r="AB58" s="161"/>
      <c r="AC58" s="159"/>
      <c r="AD58" s="157"/>
      <c r="AE58" s="161"/>
      <c r="AF58" s="824">
        <f>F58+I58+L58+R58+U58+X58+AA58+AD58</f>
        <v>0</v>
      </c>
      <c r="AG58" s="831"/>
      <c r="AH58" s="857">
        <f>IF(B58="","",(RANK(AF58,AF52:AF63)))</f>
      </c>
    </row>
    <row r="59" spans="1:34" ht="12.75" customHeight="1">
      <c r="A59" s="813"/>
      <c r="B59" s="830"/>
      <c r="C59" s="853">
        <f>IF(B59="",B59,VLOOKUP(B59,'[2]Список уч-ов'!$A:$K,11,FALSE))</f>
        <v>0</v>
      </c>
      <c r="D59" s="855" t="e">
        <f>IF(C59="",C59,VLOOKUP(C59,'[2]Список уч-ов'!$A:$K,11,FALSE))</f>
        <v>#N/A</v>
      </c>
      <c r="E59" s="188"/>
      <c r="F59" s="163"/>
      <c r="G59" s="184"/>
      <c r="H59" s="185"/>
      <c r="I59" s="163"/>
      <c r="J59" s="184"/>
      <c r="K59" s="185"/>
      <c r="L59" s="163"/>
      <c r="M59" s="164"/>
      <c r="N59" s="862"/>
      <c r="O59" s="863"/>
      <c r="P59" s="864"/>
      <c r="Q59" s="162"/>
      <c r="R59" s="163"/>
      <c r="S59" s="184"/>
      <c r="T59" s="165"/>
      <c r="U59" s="166"/>
      <c r="V59" s="167"/>
      <c r="W59" s="185"/>
      <c r="X59" s="163"/>
      <c r="Y59" s="184"/>
      <c r="Z59" s="185"/>
      <c r="AA59" s="163"/>
      <c r="AB59" s="167"/>
      <c r="AC59" s="162"/>
      <c r="AD59" s="163"/>
      <c r="AE59" s="184"/>
      <c r="AF59" s="856"/>
      <c r="AG59" s="832"/>
      <c r="AH59" s="858"/>
    </row>
    <row r="60" spans="1:34" ht="12.75" customHeight="1">
      <c r="A60" s="812">
        <v>5</v>
      </c>
      <c r="B60" s="814"/>
      <c r="C60" s="852">
        <f>IF(B60="",B60,VLOOKUP(B60,'Список уч-ов'!A:M,3,FALSE))</f>
        <v>0</v>
      </c>
      <c r="D60" s="854">
        <f>IF(B60="",B60,VLOOKUP(B60,'Список уч-ов'!A:M,7,FALSE))</f>
        <v>0</v>
      </c>
      <c r="E60" s="187"/>
      <c r="F60" s="157"/>
      <c r="G60" s="161"/>
      <c r="H60" s="159"/>
      <c r="I60" s="157"/>
      <c r="J60" s="161"/>
      <c r="K60" s="159"/>
      <c r="L60" s="157"/>
      <c r="M60" s="161"/>
      <c r="N60" s="159"/>
      <c r="O60" s="157"/>
      <c r="P60" s="161"/>
      <c r="Q60" s="859"/>
      <c r="R60" s="860"/>
      <c r="S60" s="861"/>
      <c r="T60" s="159"/>
      <c r="U60" s="160"/>
      <c r="V60" s="172"/>
      <c r="W60" s="159"/>
      <c r="X60" s="157"/>
      <c r="Y60" s="161"/>
      <c r="Z60" s="159"/>
      <c r="AA60" s="157"/>
      <c r="AB60" s="172"/>
      <c r="AC60" s="156"/>
      <c r="AD60" s="157"/>
      <c r="AE60" s="158"/>
      <c r="AF60" s="824">
        <f>F60+I60+L60+O60+U60+X60+AA60+AD60</f>
        <v>0</v>
      </c>
      <c r="AG60" s="831"/>
      <c r="AH60" s="857">
        <f>IF(B60="","",(RANK(AF60,AF52:AF63)))</f>
      </c>
    </row>
    <row r="61" spans="1:34" ht="12.75" customHeight="1">
      <c r="A61" s="813"/>
      <c r="B61" s="830"/>
      <c r="C61" s="853">
        <f>IF(B61="",B61,VLOOKUP(B61,'[2]Список уч-ов'!$A:$K,11,FALSE))</f>
        <v>0</v>
      </c>
      <c r="D61" s="855" t="e">
        <f>IF(C61="",C61,VLOOKUP(C61,'[2]Список уч-ов'!$A:$K,11,FALSE))</f>
        <v>#N/A</v>
      </c>
      <c r="E61" s="188"/>
      <c r="F61" s="163"/>
      <c r="G61" s="186"/>
      <c r="H61" s="189"/>
      <c r="I61" s="163"/>
      <c r="J61" s="186"/>
      <c r="K61" s="189"/>
      <c r="L61" s="163"/>
      <c r="M61" s="186"/>
      <c r="N61" s="189"/>
      <c r="O61" s="163"/>
      <c r="P61" s="167"/>
      <c r="Q61" s="862"/>
      <c r="R61" s="863"/>
      <c r="S61" s="864"/>
      <c r="T61" s="165"/>
      <c r="U61" s="171"/>
      <c r="V61" s="167"/>
      <c r="W61" s="189"/>
      <c r="X61" s="163"/>
      <c r="Y61" s="186"/>
      <c r="Z61" s="189"/>
      <c r="AA61" s="163"/>
      <c r="AB61" s="167"/>
      <c r="AC61" s="162"/>
      <c r="AD61" s="163"/>
      <c r="AE61" s="164"/>
      <c r="AF61" s="856"/>
      <c r="AG61" s="832"/>
      <c r="AH61" s="858"/>
    </row>
    <row r="62" spans="1:34" ht="12.75" customHeight="1">
      <c r="A62" s="812" t="s">
        <v>13</v>
      </c>
      <c r="B62" s="814"/>
      <c r="C62" s="852">
        <f>IF(B62="",B62,VLOOKUP(B62,'Список уч-ов'!A:M,3,FALSE))</f>
        <v>0</v>
      </c>
      <c r="D62" s="854">
        <f>IF(B62="",B62,VLOOKUP(B62,'Список уч-ов'!A:M,7,FALSE))</f>
        <v>0</v>
      </c>
      <c r="E62" s="169"/>
      <c r="F62" s="157"/>
      <c r="G62" s="158"/>
      <c r="H62" s="156"/>
      <c r="I62" s="157"/>
      <c r="J62" s="158"/>
      <c r="K62" s="156"/>
      <c r="L62" s="157"/>
      <c r="M62" s="158"/>
      <c r="N62" s="156"/>
      <c r="O62" s="157"/>
      <c r="P62" s="158"/>
      <c r="Q62" s="156"/>
      <c r="R62" s="157"/>
      <c r="S62" s="158"/>
      <c r="T62" s="159"/>
      <c r="U62" s="160"/>
      <c r="V62" s="172"/>
      <c r="W62" s="159"/>
      <c r="X62" s="160"/>
      <c r="Y62" s="161"/>
      <c r="Z62" s="159"/>
      <c r="AA62" s="160"/>
      <c r="AB62" s="172"/>
      <c r="AC62" s="846"/>
      <c r="AD62" s="847"/>
      <c r="AE62" s="848"/>
      <c r="AF62" s="824">
        <f>F62+I62+L62+O62+U62+X62+AA62+R62</f>
        <v>0</v>
      </c>
      <c r="AG62" s="831"/>
      <c r="AH62" s="857">
        <f>IF(B62="","",(RANK(AF62,AF52:AF63)))</f>
      </c>
    </row>
    <row r="63" spans="1:34" ht="12.75" customHeight="1">
      <c r="A63" s="813"/>
      <c r="B63" s="815"/>
      <c r="C63" s="853">
        <f>IF(B63="",B63,VLOOKUP(B63,'[2]Список уч-ов'!$A:$K,11,FALSE))</f>
        <v>0</v>
      </c>
      <c r="D63" s="855" t="e">
        <f>IF(C63="",C63,VLOOKUP(C63,'[2]Список уч-ов'!$A:$K,11,FALSE))</f>
        <v>#N/A</v>
      </c>
      <c r="E63" s="170"/>
      <c r="F63" s="163"/>
      <c r="G63" s="164"/>
      <c r="H63" s="162"/>
      <c r="I63" s="163"/>
      <c r="J63" s="164"/>
      <c r="K63" s="162"/>
      <c r="L63" s="163"/>
      <c r="M63" s="164"/>
      <c r="N63" s="162"/>
      <c r="O63" s="163"/>
      <c r="P63" s="164"/>
      <c r="Q63" s="162"/>
      <c r="R63" s="163"/>
      <c r="S63" s="164"/>
      <c r="T63" s="165"/>
      <c r="U63" s="171"/>
      <c r="V63" s="167"/>
      <c r="W63" s="165"/>
      <c r="X63" s="168"/>
      <c r="Y63" s="167"/>
      <c r="Z63" s="165"/>
      <c r="AA63" s="168"/>
      <c r="AB63" s="167"/>
      <c r="AC63" s="849"/>
      <c r="AD63" s="850"/>
      <c r="AE63" s="851"/>
      <c r="AF63" s="856"/>
      <c r="AG63" s="832"/>
      <c r="AH63" s="858"/>
    </row>
    <row r="64" spans="1:34" ht="12.75" customHeight="1">
      <c r="A64" s="173"/>
      <c r="B64" s="190"/>
      <c r="C64" s="175"/>
      <c r="D64" s="206"/>
      <c r="E64" s="177"/>
      <c r="F64" s="208"/>
      <c r="G64" s="180"/>
      <c r="H64" s="180"/>
      <c r="I64" s="208"/>
      <c r="J64" s="180"/>
      <c r="K64" s="180"/>
      <c r="L64" s="208"/>
      <c r="M64" s="180"/>
      <c r="N64" s="180"/>
      <c r="O64" s="208"/>
      <c r="P64" s="179"/>
      <c r="Q64" s="191"/>
      <c r="R64" s="191"/>
      <c r="S64" s="191"/>
      <c r="T64" s="179"/>
      <c r="U64" s="178"/>
      <c r="V64" s="179"/>
      <c r="W64" s="180"/>
      <c r="X64" s="208"/>
      <c r="Y64" s="180"/>
      <c r="Z64" s="180"/>
      <c r="AA64" s="208"/>
      <c r="AB64" s="179"/>
      <c r="AC64" s="191"/>
      <c r="AD64" s="191"/>
      <c r="AE64" s="191"/>
      <c r="AF64" s="182"/>
      <c r="AG64" s="183"/>
      <c r="AH64" s="207"/>
    </row>
    <row r="65" spans="1:34" ht="12.75" customHeight="1">
      <c r="A65" s="135" t="str">
        <f>'Список уч-ов'!$B$122</f>
        <v>Главный судья - судья МК, ВК</v>
      </c>
      <c r="B65" s="190"/>
      <c r="C65" s="150"/>
      <c r="D65" s="206"/>
      <c r="E65" s="177"/>
      <c r="F65" s="178"/>
      <c r="G65" s="180"/>
      <c r="H65" s="180"/>
      <c r="I65" s="178"/>
      <c r="J65" s="180"/>
      <c r="K65" s="180"/>
      <c r="L65" s="178"/>
      <c r="M65" s="180"/>
      <c r="N65" s="180"/>
      <c r="O65" s="178"/>
      <c r="P65" s="179"/>
      <c r="Q65" s="191"/>
      <c r="R65" s="150"/>
      <c r="S65" s="191"/>
      <c r="T65" s="179"/>
      <c r="U65" s="178"/>
      <c r="V65" s="179"/>
      <c r="W65" s="180"/>
      <c r="X65" s="208"/>
      <c r="Y65" s="180"/>
      <c r="Z65" s="180"/>
      <c r="AA65" s="208"/>
      <c r="AB65" s="179"/>
      <c r="AC65" s="191"/>
      <c r="AD65" s="150"/>
      <c r="AE65" s="191"/>
      <c r="AF65" s="182"/>
      <c r="AG65" s="183"/>
      <c r="AH65" s="209" t="str">
        <f>'Список уч-ов'!$H$122</f>
        <v>М.Д. Блюм (г. Москва)</v>
      </c>
    </row>
    <row r="66" spans="1:34" ht="12.75" customHeight="1">
      <c r="A66" s="135"/>
      <c r="B66" s="190"/>
      <c r="C66" s="150"/>
      <c r="D66" s="206"/>
      <c r="E66" s="177"/>
      <c r="F66" s="178"/>
      <c r="G66" s="180"/>
      <c r="H66" s="180"/>
      <c r="I66" s="178"/>
      <c r="J66" s="180"/>
      <c r="K66" s="180"/>
      <c r="L66" s="178"/>
      <c r="M66" s="180"/>
      <c r="N66" s="180"/>
      <c r="O66" s="178"/>
      <c r="P66" s="179"/>
      <c r="Q66" s="191"/>
      <c r="R66" s="150"/>
      <c r="S66" s="191"/>
      <c r="T66" s="179"/>
      <c r="U66" s="178"/>
      <c r="V66" s="179"/>
      <c r="W66" s="180"/>
      <c r="X66" s="208"/>
      <c r="Y66" s="180"/>
      <c r="Z66" s="180"/>
      <c r="AA66" s="208"/>
      <c r="AB66" s="179"/>
      <c r="AC66" s="191"/>
      <c r="AD66" s="150"/>
      <c r="AE66" s="191"/>
      <c r="AF66" s="182"/>
      <c r="AG66" s="183"/>
      <c r="AH66" s="209"/>
    </row>
    <row r="67" spans="1:34" ht="12.75" customHeight="1">
      <c r="A67" s="135" t="str">
        <f>'Список уч-ов'!$B$124</f>
        <v>Главный секретарь - судья МК, ВК</v>
      </c>
      <c r="B67" s="190"/>
      <c r="C67" s="150"/>
      <c r="D67" s="206"/>
      <c r="E67" s="177"/>
      <c r="F67" s="178"/>
      <c r="G67" s="180"/>
      <c r="H67" s="180"/>
      <c r="I67" s="178"/>
      <c r="J67" s="180"/>
      <c r="K67" s="180"/>
      <c r="L67" s="178"/>
      <c r="M67" s="180"/>
      <c r="N67" s="180"/>
      <c r="O67" s="178"/>
      <c r="P67" s="179"/>
      <c r="Q67" s="191"/>
      <c r="R67" s="150"/>
      <c r="S67" s="191"/>
      <c r="T67" s="179"/>
      <c r="U67" s="178"/>
      <c r="V67" s="179"/>
      <c r="W67" s="180"/>
      <c r="X67" s="208"/>
      <c r="Y67" s="180"/>
      <c r="Z67" s="180"/>
      <c r="AA67" s="208"/>
      <c r="AB67" s="179"/>
      <c r="AC67" s="191"/>
      <c r="AD67" s="150"/>
      <c r="AE67" s="191"/>
      <c r="AF67" s="182"/>
      <c r="AG67" s="183"/>
      <c r="AH67" s="209" t="str">
        <f>'Список уч-ов'!$H$124</f>
        <v>А.С. Рожкова (г. Н Новгород)</v>
      </c>
    </row>
    <row r="68" spans="1:34" ht="15.75" customHeight="1">
      <c r="A68" s="148" t="str">
        <f>A5</f>
        <v>Предварительный этап</v>
      </c>
      <c r="B68" s="237"/>
      <c r="C68" s="145"/>
      <c r="D68" s="146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8" t="s">
        <v>120</v>
      </c>
      <c r="AG68" s="149"/>
      <c r="AH68" s="149"/>
    </row>
    <row r="69" spans="1:37" ht="12.75" customHeight="1">
      <c r="A69" s="151" t="s">
        <v>2</v>
      </c>
      <c r="B69" s="238"/>
      <c r="C69" s="152" t="s">
        <v>3</v>
      </c>
      <c r="D69" s="153" t="s">
        <v>14</v>
      </c>
      <c r="E69" s="818">
        <v>1</v>
      </c>
      <c r="F69" s="819"/>
      <c r="G69" s="820"/>
      <c r="H69" s="818">
        <v>2</v>
      </c>
      <c r="I69" s="819"/>
      <c r="J69" s="820"/>
      <c r="K69" s="818">
        <v>3</v>
      </c>
      <c r="L69" s="819"/>
      <c r="M69" s="820"/>
      <c r="N69" s="818">
        <v>4</v>
      </c>
      <c r="O69" s="819"/>
      <c r="P69" s="820"/>
      <c r="Q69" s="818">
        <v>5</v>
      </c>
      <c r="R69" s="819"/>
      <c r="S69" s="820"/>
      <c r="T69" s="818"/>
      <c r="U69" s="819"/>
      <c r="V69" s="820"/>
      <c r="W69" s="818" t="s">
        <v>16</v>
      </c>
      <c r="X69" s="819"/>
      <c r="Y69" s="820"/>
      <c r="Z69" s="818" t="s">
        <v>17</v>
      </c>
      <c r="AA69" s="819"/>
      <c r="AB69" s="820"/>
      <c r="AC69" s="818" t="s">
        <v>13</v>
      </c>
      <c r="AD69" s="819"/>
      <c r="AE69" s="820"/>
      <c r="AF69" s="154" t="s">
        <v>4</v>
      </c>
      <c r="AG69" s="154" t="s">
        <v>5</v>
      </c>
      <c r="AH69" s="154" t="s">
        <v>6</v>
      </c>
      <c r="AK69" s="155"/>
    </row>
    <row r="70" spans="1:37" ht="12.75" customHeight="1">
      <c r="A70" s="812">
        <v>1</v>
      </c>
      <c r="B70" s="814"/>
      <c r="C70" s="852">
        <f>IF(B70="",B70,VLOOKUP(B70,'Список уч-ов'!A:M,3,FALSE))</f>
        <v>0</v>
      </c>
      <c r="D70" s="854">
        <f>IF(B70="",B70,VLOOKUP(B70,'Список уч-ов'!A:M,7,FALSE))</f>
        <v>0</v>
      </c>
      <c r="E70" s="859"/>
      <c r="F70" s="860"/>
      <c r="G70" s="861"/>
      <c r="H70" s="159"/>
      <c r="I70" s="157"/>
      <c r="J70" s="161"/>
      <c r="K70" s="159"/>
      <c r="L70" s="157"/>
      <c r="M70" s="161"/>
      <c r="N70" s="159"/>
      <c r="O70" s="157"/>
      <c r="P70" s="161"/>
      <c r="Q70" s="159"/>
      <c r="R70" s="157"/>
      <c r="S70" s="161"/>
      <c r="T70" s="159"/>
      <c r="U70" s="160"/>
      <c r="V70" s="161"/>
      <c r="W70" s="159"/>
      <c r="X70" s="157"/>
      <c r="Y70" s="161"/>
      <c r="Z70" s="159"/>
      <c r="AA70" s="157"/>
      <c r="AB70" s="161"/>
      <c r="AC70" s="159"/>
      <c r="AD70" s="157"/>
      <c r="AE70" s="161"/>
      <c r="AF70" s="824">
        <f>I70+L70+O70+R70+U70+X70+AA70+AD70</f>
        <v>0</v>
      </c>
      <c r="AG70" s="824"/>
      <c r="AH70" s="857">
        <f>IF(B70="","",(RANK(AF70,AF70:AF81)))</f>
      </c>
      <c r="AK70" s="155"/>
    </row>
    <row r="71" spans="1:37" ht="12.75" customHeight="1">
      <c r="A71" s="813"/>
      <c r="B71" s="830"/>
      <c r="C71" s="853">
        <f>IF(B71="",B71,VLOOKUP(B71,'[2]Список уч-ов'!$A:$K,11,FALSE))</f>
        <v>0</v>
      </c>
      <c r="D71" s="855" t="e">
        <f>IF(C71="",C71,VLOOKUP(C71,'[2]Список уч-ов'!$A:$K,11,FALSE))</f>
        <v>#N/A</v>
      </c>
      <c r="E71" s="862"/>
      <c r="F71" s="863"/>
      <c r="G71" s="864"/>
      <c r="H71" s="165"/>
      <c r="I71" s="163"/>
      <c r="J71" s="184"/>
      <c r="K71" s="185"/>
      <c r="L71" s="163"/>
      <c r="M71" s="184"/>
      <c r="N71" s="185"/>
      <c r="O71" s="163"/>
      <c r="P71" s="184"/>
      <c r="Q71" s="185"/>
      <c r="R71" s="163"/>
      <c r="S71" s="184"/>
      <c r="T71" s="165"/>
      <c r="U71" s="166"/>
      <c r="V71" s="167"/>
      <c r="W71" s="185"/>
      <c r="X71" s="163"/>
      <c r="Y71" s="184"/>
      <c r="Z71" s="185"/>
      <c r="AA71" s="163"/>
      <c r="AB71" s="167"/>
      <c r="AC71" s="185"/>
      <c r="AD71" s="163"/>
      <c r="AE71" s="184"/>
      <c r="AF71" s="856"/>
      <c r="AG71" s="825"/>
      <c r="AH71" s="858"/>
      <c r="AK71" s="155"/>
    </row>
    <row r="72" spans="1:37" ht="12.75" customHeight="1">
      <c r="A72" s="812">
        <v>2</v>
      </c>
      <c r="B72" s="814"/>
      <c r="C72" s="852">
        <f>IF(B72="",B72,VLOOKUP(B72,'Список уч-ов'!A:M,3,FALSE))</f>
        <v>0</v>
      </c>
      <c r="D72" s="854">
        <f>IF(B72="",B72,VLOOKUP(B72,'Список уч-ов'!A:M,7,FALSE))</f>
        <v>0</v>
      </c>
      <c r="E72" s="187"/>
      <c r="F72" s="157"/>
      <c r="G72" s="161"/>
      <c r="H72" s="859"/>
      <c r="I72" s="860"/>
      <c r="J72" s="861"/>
      <c r="K72" s="159"/>
      <c r="L72" s="157"/>
      <c r="M72" s="161"/>
      <c r="N72" s="159"/>
      <c r="O72" s="157"/>
      <c r="P72" s="161"/>
      <c r="Q72" s="159"/>
      <c r="R72" s="157"/>
      <c r="S72" s="161"/>
      <c r="T72" s="159"/>
      <c r="U72" s="160"/>
      <c r="V72" s="161"/>
      <c r="W72" s="159"/>
      <c r="X72" s="157"/>
      <c r="Y72" s="161"/>
      <c r="Z72" s="159"/>
      <c r="AA72" s="157"/>
      <c r="AB72" s="161"/>
      <c r="AC72" s="159"/>
      <c r="AD72" s="157"/>
      <c r="AE72" s="161"/>
      <c r="AF72" s="824">
        <f>F72+L72+O72+R72+U72+X72+AA72+AD72</f>
        <v>0</v>
      </c>
      <c r="AG72" s="824"/>
      <c r="AH72" s="857">
        <f>IF(B72="","",(RANK(AF72,AF70:AF81)))</f>
      </c>
      <c r="AK72" s="155"/>
    </row>
    <row r="73" spans="1:34" ht="12.75" customHeight="1">
      <c r="A73" s="813"/>
      <c r="B73" s="830"/>
      <c r="C73" s="853">
        <f>IF(B73="",B73,VLOOKUP(B73,'[2]Список уч-ов'!$A:$K,11,FALSE))</f>
        <v>0</v>
      </c>
      <c r="D73" s="855" t="e">
        <f>IF(C73="",C73,VLOOKUP(C73,'[2]Список уч-ов'!$A:$K,11,FALSE))</f>
        <v>#N/A</v>
      </c>
      <c r="E73" s="188"/>
      <c r="F73" s="163"/>
      <c r="G73" s="164"/>
      <c r="H73" s="862"/>
      <c r="I73" s="863"/>
      <c r="J73" s="864"/>
      <c r="K73" s="162"/>
      <c r="L73" s="163"/>
      <c r="M73" s="184"/>
      <c r="N73" s="185"/>
      <c r="O73" s="163"/>
      <c r="P73" s="184"/>
      <c r="Q73" s="185"/>
      <c r="R73" s="163"/>
      <c r="S73" s="184"/>
      <c r="T73" s="165"/>
      <c r="U73" s="171"/>
      <c r="V73" s="167"/>
      <c r="W73" s="185"/>
      <c r="X73" s="163"/>
      <c r="Y73" s="184"/>
      <c r="Z73" s="185"/>
      <c r="AA73" s="163"/>
      <c r="AB73" s="167"/>
      <c r="AC73" s="185"/>
      <c r="AD73" s="163"/>
      <c r="AE73" s="184"/>
      <c r="AF73" s="856"/>
      <c r="AG73" s="825"/>
      <c r="AH73" s="858"/>
    </row>
    <row r="74" spans="1:34" ht="12.75" customHeight="1">
      <c r="A74" s="812">
        <v>3</v>
      </c>
      <c r="B74" s="814"/>
      <c r="C74" s="852">
        <f>IF(B74="",B74,VLOOKUP(B74,'Список уч-ов'!A:M,3,FALSE))</f>
        <v>0</v>
      </c>
      <c r="D74" s="854">
        <f>IF(B74="",B74,VLOOKUP(B74,'Список уч-ов'!A:M,7,FALSE))</f>
        <v>0</v>
      </c>
      <c r="E74" s="187"/>
      <c r="F74" s="157"/>
      <c r="G74" s="161"/>
      <c r="H74" s="159"/>
      <c r="I74" s="157"/>
      <c r="J74" s="161"/>
      <c r="K74" s="859"/>
      <c r="L74" s="860"/>
      <c r="M74" s="861"/>
      <c r="N74" s="159"/>
      <c r="O74" s="157"/>
      <c r="P74" s="161"/>
      <c r="Q74" s="159"/>
      <c r="R74" s="157"/>
      <c r="S74" s="161"/>
      <c r="T74" s="159"/>
      <c r="U74" s="160"/>
      <c r="V74" s="161"/>
      <c r="W74" s="159"/>
      <c r="X74" s="157"/>
      <c r="Y74" s="161"/>
      <c r="Z74" s="159"/>
      <c r="AA74" s="157"/>
      <c r="AB74" s="161"/>
      <c r="AC74" s="159"/>
      <c r="AD74" s="157"/>
      <c r="AE74" s="161"/>
      <c r="AF74" s="824">
        <f>F74+I74+O74+R74+U74+X74+AA74+AD74</f>
        <v>0</v>
      </c>
      <c r="AG74" s="831"/>
      <c r="AH74" s="857">
        <f>IF(B74="","",(RANK(AF74,AF70:AF81)))</f>
      </c>
    </row>
    <row r="75" spans="1:34" ht="12.75" customHeight="1">
      <c r="A75" s="813"/>
      <c r="B75" s="830"/>
      <c r="C75" s="853">
        <f>IF(B75="",B75,VLOOKUP(B75,'[2]Список уч-ов'!$A:$K,11,FALSE))</f>
        <v>0</v>
      </c>
      <c r="D75" s="855" t="e">
        <f>IF(C75="",C75,VLOOKUP(C75,'[2]Список уч-ов'!$A:$K,11,FALSE))</f>
        <v>#N/A</v>
      </c>
      <c r="E75" s="188"/>
      <c r="F75" s="163"/>
      <c r="G75" s="184"/>
      <c r="H75" s="185"/>
      <c r="I75" s="163"/>
      <c r="J75" s="164"/>
      <c r="K75" s="862"/>
      <c r="L75" s="863"/>
      <c r="M75" s="864"/>
      <c r="N75" s="162"/>
      <c r="O75" s="163"/>
      <c r="P75" s="184"/>
      <c r="Q75" s="185"/>
      <c r="R75" s="163"/>
      <c r="S75" s="184"/>
      <c r="T75" s="165"/>
      <c r="U75" s="166"/>
      <c r="V75" s="167"/>
      <c r="W75" s="185"/>
      <c r="X75" s="163"/>
      <c r="Y75" s="184"/>
      <c r="Z75" s="185"/>
      <c r="AA75" s="163"/>
      <c r="AB75" s="167"/>
      <c r="AC75" s="185"/>
      <c r="AD75" s="163"/>
      <c r="AE75" s="184"/>
      <c r="AF75" s="856"/>
      <c r="AG75" s="832"/>
      <c r="AH75" s="858"/>
    </row>
    <row r="76" spans="1:34" ht="12.75" customHeight="1">
      <c r="A76" s="812">
        <v>4</v>
      </c>
      <c r="B76" s="814"/>
      <c r="C76" s="852">
        <f>IF(B76="",B76,VLOOKUP(B76,'Список уч-ов'!A:M,3,FALSE))</f>
        <v>0</v>
      </c>
      <c r="D76" s="854">
        <f>IF(B76="",B76,VLOOKUP(B76,'Список уч-ов'!A:M,7,FALSE))</f>
        <v>0</v>
      </c>
      <c r="E76" s="187"/>
      <c r="F76" s="157"/>
      <c r="G76" s="161"/>
      <c r="H76" s="159"/>
      <c r="I76" s="157"/>
      <c r="J76" s="161"/>
      <c r="K76" s="159"/>
      <c r="L76" s="157"/>
      <c r="M76" s="161"/>
      <c r="N76" s="859"/>
      <c r="O76" s="860"/>
      <c r="P76" s="861"/>
      <c r="Q76" s="159"/>
      <c r="R76" s="157"/>
      <c r="S76" s="161"/>
      <c r="T76" s="159"/>
      <c r="U76" s="160"/>
      <c r="V76" s="161"/>
      <c r="W76" s="159"/>
      <c r="X76" s="157"/>
      <c r="Y76" s="161"/>
      <c r="Z76" s="159"/>
      <c r="AA76" s="157"/>
      <c r="AB76" s="161"/>
      <c r="AC76" s="159"/>
      <c r="AD76" s="157"/>
      <c r="AE76" s="161"/>
      <c r="AF76" s="824">
        <f>F76+I76+L76+R76+U76+X76+AA76+AD76</f>
        <v>0</v>
      </c>
      <c r="AG76" s="831"/>
      <c r="AH76" s="857">
        <f>IF(B76="","",(RANK(AF76,AF70:AF81)))</f>
      </c>
    </row>
    <row r="77" spans="1:34" ht="12.75" customHeight="1">
      <c r="A77" s="813"/>
      <c r="B77" s="830"/>
      <c r="C77" s="853">
        <f>IF(B77="",B77,VLOOKUP(B77,'[2]Список уч-ов'!$A:$K,11,FALSE))</f>
        <v>0</v>
      </c>
      <c r="D77" s="855" t="e">
        <f>IF(C77="",C77,VLOOKUP(C77,'[2]Список уч-ов'!$A:$K,11,FALSE))</f>
        <v>#N/A</v>
      </c>
      <c r="E77" s="188"/>
      <c r="F77" s="163"/>
      <c r="G77" s="184"/>
      <c r="H77" s="185"/>
      <c r="I77" s="163"/>
      <c r="J77" s="184"/>
      <c r="K77" s="185"/>
      <c r="L77" s="163"/>
      <c r="M77" s="164"/>
      <c r="N77" s="862"/>
      <c r="O77" s="863"/>
      <c r="P77" s="864"/>
      <c r="Q77" s="162"/>
      <c r="R77" s="163"/>
      <c r="S77" s="184"/>
      <c r="T77" s="165"/>
      <c r="U77" s="166"/>
      <c r="V77" s="167"/>
      <c r="W77" s="185"/>
      <c r="X77" s="163"/>
      <c r="Y77" s="184"/>
      <c r="Z77" s="185"/>
      <c r="AA77" s="163"/>
      <c r="AB77" s="167"/>
      <c r="AC77" s="162"/>
      <c r="AD77" s="163"/>
      <c r="AE77" s="184"/>
      <c r="AF77" s="856"/>
      <c r="AG77" s="832"/>
      <c r="AH77" s="858"/>
    </row>
    <row r="78" spans="1:34" ht="12.75" customHeight="1">
      <c r="A78" s="812">
        <v>5</v>
      </c>
      <c r="B78" s="814"/>
      <c r="C78" s="852">
        <f>IF(B78="",B78,VLOOKUP(B78,'Список уч-ов'!A:M,3,FALSE))</f>
        <v>0</v>
      </c>
      <c r="D78" s="854">
        <f>IF(B78="",B78,VLOOKUP(B78,'Список уч-ов'!A:M,7,FALSE))</f>
        <v>0</v>
      </c>
      <c r="E78" s="187"/>
      <c r="F78" s="157"/>
      <c r="G78" s="161"/>
      <c r="H78" s="159"/>
      <c r="I78" s="157"/>
      <c r="J78" s="161"/>
      <c r="K78" s="159"/>
      <c r="L78" s="157"/>
      <c r="M78" s="161"/>
      <c r="N78" s="159"/>
      <c r="O78" s="157"/>
      <c r="P78" s="161"/>
      <c r="Q78" s="859"/>
      <c r="R78" s="860"/>
      <c r="S78" s="861"/>
      <c r="T78" s="159"/>
      <c r="U78" s="160"/>
      <c r="V78" s="172"/>
      <c r="W78" s="159"/>
      <c r="X78" s="157"/>
      <c r="Y78" s="161"/>
      <c r="Z78" s="159"/>
      <c r="AA78" s="157"/>
      <c r="AB78" s="172"/>
      <c r="AC78" s="156"/>
      <c r="AD78" s="157"/>
      <c r="AE78" s="158"/>
      <c r="AF78" s="824">
        <f>F78+I78+L78+O78+U78+X78+AA78+AD78</f>
        <v>0</v>
      </c>
      <c r="AG78" s="831"/>
      <c r="AH78" s="857">
        <f>IF(B78="","",(RANK(AF78,AF70:AF81)))</f>
      </c>
    </row>
    <row r="79" spans="1:34" ht="12.75" customHeight="1">
      <c r="A79" s="813"/>
      <c r="B79" s="830"/>
      <c r="C79" s="853">
        <f>IF(B79="",B79,VLOOKUP(B79,'[2]Список уч-ов'!$A:$K,11,FALSE))</f>
        <v>0</v>
      </c>
      <c r="D79" s="855" t="e">
        <f>IF(C79="",C79,VLOOKUP(C79,'[2]Список уч-ов'!$A:$K,11,FALSE))</f>
        <v>#N/A</v>
      </c>
      <c r="E79" s="188"/>
      <c r="F79" s="163"/>
      <c r="G79" s="186"/>
      <c r="H79" s="189"/>
      <c r="I79" s="163"/>
      <c r="J79" s="186"/>
      <c r="K79" s="189"/>
      <c r="L79" s="163"/>
      <c r="M79" s="186"/>
      <c r="N79" s="189"/>
      <c r="O79" s="163"/>
      <c r="P79" s="167"/>
      <c r="Q79" s="862"/>
      <c r="R79" s="863"/>
      <c r="S79" s="864"/>
      <c r="T79" s="165"/>
      <c r="U79" s="171"/>
      <c r="V79" s="167"/>
      <c r="W79" s="189"/>
      <c r="X79" s="163"/>
      <c r="Y79" s="186"/>
      <c r="Z79" s="189"/>
      <c r="AA79" s="163"/>
      <c r="AB79" s="167"/>
      <c r="AC79" s="162"/>
      <c r="AD79" s="163"/>
      <c r="AE79" s="164"/>
      <c r="AF79" s="856"/>
      <c r="AG79" s="832"/>
      <c r="AH79" s="858"/>
    </row>
    <row r="80" spans="1:34" ht="12.75" customHeight="1">
      <c r="A80" s="812" t="s">
        <v>13</v>
      </c>
      <c r="B80" s="814"/>
      <c r="C80" s="852">
        <f>IF(B80="",B80,VLOOKUP(B80,'Список уч-ов'!A:M,3,FALSE))</f>
        <v>0</v>
      </c>
      <c r="D80" s="854">
        <f>IF(B80="",B80,VLOOKUP(B80,'Список уч-ов'!A:M,7,FALSE))</f>
        <v>0</v>
      </c>
      <c r="E80" s="169"/>
      <c r="F80" s="157"/>
      <c r="G80" s="158"/>
      <c r="H80" s="156"/>
      <c r="I80" s="157"/>
      <c r="J80" s="158"/>
      <c r="K80" s="156"/>
      <c r="L80" s="157"/>
      <c r="M80" s="158"/>
      <c r="N80" s="156"/>
      <c r="O80" s="157"/>
      <c r="P80" s="158"/>
      <c r="Q80" s="156"/>
      <c r="R80" s="157"/>
      <c r="S80" s="158"/>
      <c r="T80" s="159"/>
      <c r="U80" s="160"/>
      <c r="V80" s="172"/>
      <c r="W80" s="159"/>
      <c r="X80" s="160"/>
      <c r="Y80" s="161"/>
      <c r="Z80" s="159"/>
      <c r="AA80" s="160"/>
      <c r="AB80" s="172"/>
      <c r="AC80" s="846"/>
      <c r="AD80" s="847"/>
      <c r="AE80" s="848"/>
      <c r="AF80" s="824">
        <f>F80+I80+L80+O80+U80+X80+AA80+R80</f>
        <v>0</v>
      </c>
      <c r="AG80" s="831"/>
      <c r="AH80" s="857">
        <f>IF(B80="","",(RANK(AF80,AF70:AF81)))</f>
      </c>
    </row>
    <row r="81" spans="1:34" ht="12.75" customHeight="1">
      <c r="A81" s="813"/>
      <c r="B81" s="815"/>
      <c r="C81" s="853">
        <f>IF(B81="",B81,VLOOKUP(B81,'[2]Список уч-ов'!$A:$K,11,FALSE))</f>
        <v>0</v>
      </c>
      <c r="D81" s="855" t="e">
        <f>IF(C81="",C81,VLOOKUP(C81,'[2]Список уч-ов'!$A:$K,11,FALSE))</f>
        <v>#N/A</v>
      </c>
      <c r="E81" s="170"/>
      <c r="F81" s="163"/>
      <c r="G81" s="164"/>
      <c r="H81" s="162"/>
      <c r="I81" s="163"/>
      <c r="J81" s="164"/>
      <c r="K81" s="162"/>
      <c r="L81" s="163"/>
      <c r="M81" s="164"/>
      <c r="N81" s="162"/>
      <c r="O81" s="163"/>
      <c r="P81" s="164"/>
      <c r="Q81" s="162"/>
      <c r="R81" s="163"/>
      <c r="S81" s="164"/>
      <c r="T81" s="165"/>
      <c r="U81" s="171"/>
      <c r="V81" s="167"/>
      <c r="W81" s="165"/>
      <c r="X81" s="168"/>
      <c r="Y81" s="167"/>
      <c r="Z81" s="165"/>
      <c r="AA81" s="168"/>
      <c r="AB81" s="167"/>
      <c r="AC81" s="849"/>
      <c r="AD81" s="850"/>
      <c r="AE81" s="851"/>
      <c r="AF81" s="856"/>
      <c r="AG81" s="832"/>
      <c r="AH81" s="858"/>
    </row>
    <row r="82" spans="1:34" ht="12.75" customHeight="1">
      <c r="A82" s="173"/>
      <c r="B82" s="190"/>
      <c r="C82" s="175"/>
      <c r="D82" s="176"/>
      <c r="E82" s="177"/>
      <c r="F82" s="178"/>
      <c r="G82" s="180"/>
      <c r="H82" s="180"/>
      <c r="I82" s="178"/>
      <c r="J82" s="180"/>
      <c r="K82" s="180"/>
      <c r="L82" s="178"/>
      <c r="M82" s="180"/>
      <c r="N82" s="180"/>
      <c r="O82" s="178"/>
      <c r="P82" s="179"/>
      <c r="Q82" s="191"/>
      <c r="R82" s="191"/>
      <c r="S82" s="191"/>
      <c r="T82" s="179"/>
      <c r="U82" s="178"/>
      <c r="V82" s="179"/>
      <c r="W82" s="180"/>
      <c r="X82" s="178"/>
      <c r="Y82" s="180"/>
      <c r="Z82" s="180"/>
      <c r="AA82" s="178"/>
      <c r="AB82" s="179"/>
      <c r="AC82" s="191"/>
      <c r="AD82" s="191"/>
      <c r="AE82" s="191"/>
      <c r="AF82" s="182"/>
      <c r="AG82" s="183"/>
      <c r="AH82" s="182"/>
    </row>
    <row r="83" spans="1:34" ht="15.75" customHeight="1">
      <c r="A83" s="148" t="str">
        <f>A5</f>
        <v>Предварительный этап</v>
      </c>
      <c r="B83" s="237"/>
      <c r="C83" s="145"/>
      <c r="D83" s="146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8" t="s">
        <v>119</v>
      </c>
      <c r="AG83" s="149"/>
      <c r="AH83" s="149"/>
    </row>
    <row r="84" spans="1:37" ht="12.75" customHeight="1">
      <c r="A84" s="151" t="s">
        <v>2</v>
      </c>
      <c r="B84" s="238"/>
      <c r="C84" s="152" t="s">
        <v>3</v>
      </c>
      <c r="D84" s="153" t="s">
        <v>14</v>
      </c>
      <c r="E84" s="818">
        <v>1</v>
      </c>
      <c r="F84" s="819"/>
      <c r="G84" s="820"/>
      <c r="H84" s="818">
        <v>2</v>
      </c>
      <c r="I84" s="819"/>
      <c r="J84" s="820"/>
      <c r="K84" s="818">
        <v>3</v>
      </c>
      <c r="L84" s="819"/>
      <c r="M84" s="820"/>
      <c r="N84" s="818">
        <v>4</v>
      </c>
      <c r="O84" s="819"/>
      <c r="P84" s="820"/>
      <c r="Q84" s="818">
        <v>5</v>
      </c>
      <c r="R84" s="819"/>
      <c r="S84" s="820"/>
      <c r="T84" s="818"/>
      <c r="U84" s="819"/>
      <c r="V84" s="820"/>
      <c r="W84" s="818" t="s">
        <v>16</v>
      </c>
      <c r="X84" s="819"/>
      <c r="Y84" s="820"/>
      <c r="Z84" s="818" t="s">
        <v>17</v>
      </c>
      <c r="AA84" s="819"/>
      <c r="AB84" s="820"/>
      <c r="AC84" s="818" t="s">
        <v>13</v>
      </c>
      <c r="AD84" s="819"/>
      <c r="AE84" s="820"/>
      <c r="AF84" s="154" t="s">
        <v>4</v>
      </c>
      <c r="AG84" s="154" t="s">
        <v>5</v>
      </c>
      <c r="AH84" s="154" t="s">
        <v>6</v>
      </c>
      <c r="AK84" s="155"/>
    </row>
    <row r="85" spans="1:37" ht="12.75" customHeight="1">
      <c r="A85" s="812">
        <v>1</v>
      </c>
      <c r="B85" s="814"/>
      <c r="C85" s="852">
        <f>IF(B85="",B85,VLOOKUP(B85,'Список уч-ов'!A:M,3,FALSE))</f>
        <v>0</v>
      </c>
      <c r="D85" s="854">
        <f>IF(B85="",B85,VLOOKUP(B85,'Список уч-ов'!A:M,7,FALSE))</f>
        <v>0</v>
      </c>
      <c r="E85" s="859"/>
      <c r="F85" s="860"/>
      <c r="G85" s="861"/>
      <c r="H85" s="159"/>
      <c r="I85" s="157"/>
      <c r="J85" s="161"/>
      <c r="K85" s="159"/>
      <c r="L85" s="157"/>
      <c r="M85" s="161"/>
      <c r="N85" s="159"/>
      <c r="O85" s="157"/>
      <c r="P85" s="161"/>
      <c r="Q85" s="159"/>
      <c r="R85" s="157"/>
      <c r="S85" s="161"/>
      <c r="T85" s="159"/>
      <c r="U85" s="160"/>
      <c r="V85" s="161"/>
      <c r="W85" s="159"/>
      <c r="X85" s="157"/>
      <c r="Y85" s="161"/>
      <c r="Z85" s="159"/>
      <c r="AA85" s="157"/>
      <c r="AB85" s="161"/>
      <c r="AC85" s="159"/>
      <c r="AD85" s="157"/>
      <c r="AE85" s="161"/>
      <c r="AF85" s="824">
        <f>I85+L85+O85+R85+U85+X85+AA85+AD85</f>
        <v>0</v>
      </c>
      <c r="AG85" s="824"/>
      <c r="AH85" s="857">
        <f>IF(B85="","",(RANK(AF85,AF85:AF96)))</f>
      </c>
      <c r="AK85" s="155"/>
    </row>
    <row r="86" spans="1:37" ht="12.75" customHeight="1">
      <c r="A86" s="813"/>
      <c r="B86" s="830"/>
      <c r="C86" s="853">
        <f>IF(B86="",B86,VLOOKUP(B86,'[2]Список уч-ов'!$A:$K,11,FALSE))</f>
        <v>0</v>
      </c>
      <c r="D86" s="855" t="e">
        <f>IF(C86="",C86,VLOOKUP(C86,'[2]Список уч-ов'!$A:$K,11,FALSE))</f>
        <v>#N/A</v>
      </c>
      <c r="E86" s="862"/>
      <c r="F86" s="863"/>
      <c r="G86" s="864"/>
      <c r="H86" s="165"/>
      <c r="I86" s="163"/>
      <c r="J86" s="184"/>
      <c r="K86" s="185"/>
      <c r="L86" s="163"/>
      <c r="M86" s="184"/>
      <c r="N86" s="185"/>
      <c r="O86" s="163"/>
      <c r="P86" s="184"/>
      <c r="Q86" s="185"/>
      <c r="R86" s="163"/>
      <c r="S86" s="184"/>
      <c r="T86" s="165"/>
      <c r="U86" s="166"/>
      <c r="V86" s="167"/>
      <c r="W86" s="185"/>
      <c r="X86" s="163"/>
      <c r="Y86" s="184"/>
      <c r="Z86" s="185"/>
      <c r="AA86" s="163"/>
      <c r="AB86" s="167"/>
      <c r="AC86" s="185"/>
      <c r="AD86" s="163"/>
      <c r="AE86" s="184"/>
      <c r="AF86" s="856"/>
      <c r="AG86" s="825"/>
      <c r="AH86" s="858"/>
      <c r="AK86" s="155"/>
    </row>
    <row r="87" spans="1:37" ht="12.75" customHeight="1">
      <c r="A87" s="812">
        <v>2</v>
      </c>
      <c r="B87" s="814"/>
      <c r="C87" s="852">
        <f>IF(B87="",B87,VLOOKUP(B87,'Список уч-ов'!A:M,3,FALSE))</f>
        <v>0</v>
      </c>
      <c r="D87" s="854">
        <f>IF(B87="",B87,VLOOKUP(B87,'Список уч-ов'!A:M,7,FALSE))</f>
        <v>0</v>
      </c>
      <c r="E87" s="187"/>
      <c r="F87" s="157"/>
      <c r="G87" s="161"/>
      <c r="H87" s="859"/>
      <c r="I87" s="860"/>
      <c r="J87" s="861"/>
      <c r="K87" s="159"/>
      <c r="L87" s="157"/>
      <c r="M87" s="161"/>
      <c r="N87" s="159"/>
      <c r="O87" s="157"/>
      <c r="P87" s="161"/>
      <c r="Q87" s="159"/>
      <c r="R87" s="157"/>
      <c r="S87" s="161"/>
      <c r="T87" s="159"/>
      <c r="U87" s="160"/>
      <c r="V87" s="161"/>
      <c r="W87" s="159"/>
      <c r="X87" s="157"/>
      <c r="Y87" s="161"/>
      <c r="Z87" s="159"/>
      <c r="AA87" s="157"/>
      <c r="AB87" s="161"/>
      <c r="AC87" s="159"/>
      <c r="AD87" s="157"/>
      <c r="AE87" s="161"/>
      <c r="AF87" s="824">
        <f>F87+L87+O87+R87+U87+X87+AA87+AD87</f>
        <v>0</v>
      </c>
      <c r="AG87" s="824"/>
      <c r="AH87" s="857">
        <f>IF(B87="","",(RANK(AF87,AF85:AF96)))</f>
      </c>
      <c r="AK87" s="155"/>
    </row>
    <row r="88" spans="1:34" ht="12.75" customHeight="1">
      <c r="A88" s="813"/>
      <c r="B88" s="830"/>
      <c r="C88" s="853">
        <f>IF(B88="",B88,VLOOKUP(B88,'[2]Список уч-ов'!$A:$K,11,FALSE))</f>
        <v>0</v>
      </c>
      <c r="D88" s="855" t="e">
        <f>IF(C88="",C88,VLOOKUP(C88,'[2]Список уч-ов'!$A:$K,11,FALSE))</f>
        <v>#N/A</v>
      </c>
      <c r="E88" s="188"/>
      <c r="F88" s="163"/>
      <c r="G88" s="164"/>
      <c r="H88" s="862"/>
      <c r="I88" s="863"/>
      <c r="J88" s="864"/>
      <c r="K88" s="162"/>
      <c r="L88" s="163"/>
      <c r="M88" s="184"/>
      <c r="N88" s="185"/>
      <c r="O88" s="163"/>
      <c r="P88" s="184"/>
      <c r="Q88" s="185"/>
      <c r="R88" s="163"/>
      <c r="S88" s="184"/>
      <c r="T88" s="165"/>
      <c r="U88" s="171"/>
      <c r="V88" s="167"/>
      <c r="W88" s="185"/>
      <c r="X88" s="163"/>
      <c r="Y88" s="184"/>
      <c r="Z88" s="185"/>
      <c r="AA88" s="163"/>
      <c r="AB88" s="167"/>
      <c r="AC88" s="185"/>
      <c r="AD88" s="163"/>
      <c r="AE88" s="184"/>
      <c r="AF88" s="856"/>
      <c r="AG88" s="825"/>
      <c r="AH88" s="858"/>
    </row>
    <row r="89" spans="1:34" ht="12.75" customHeight="1">
      <c r="A89" s="812">
        <v>3</v>
      </c>
      <c r="B89" s="814"/>
      <c r="C89" s="852">
        <f>IF(B89="",B89,VLOOKUP(B89,'Список уч-ов'!A:M,3,FALSE))</f>
        <v>0</v>
      </c>
      <c r="D89" s="854">
        <f>IF(B89="",B89,VLOOKUP(B89,'Список уч-ов'!A:M,7,FALSE))</f>
        <v>0</v>
      </c>
      <c r="E89" s="187"/>
      <c r="F89" s="157"/>
      <c r="G89" s="161"/>
      <c r="H89" s="159"/>
      <c r="I89" s="157"/>
      <c r="J89" s="161"/>
      <c r="K89" s="859"/>
      <c r="L89" s="860"/>
      <c r="M89" s="861"/>
      <c r="N89" s="159"/>
      <c r="O89" s="157"/>
      <c r="P89" s="161"/>
      <c r="Q89" s="159"/>
      <c r="R89" s="157"/>
      <c r="S89" s="161"/>
      <c r="T89" s="159"/>
      <c r="U89" s="160"/>
      <c r="V89" s="161"/>
      <c r="W89" s="159"/>
      <c r="X89" s="157"/>
      <c r="Y89" s="161"/>
      <c r="Z89" s="159"/>
      <c r="AA89" s="157"/>
      <c r="AB89" s="161"/>
      <c r="AC89" s="159"/>
      <c r="AD89" s="157"/>
      <c r="AE89" s="161"/>
      <c r="AF89" s="824">
        <f>F89+I89+O89+R89+U89+X89+AA89+AD89</f>
        <v>0</v>
      </c>
      <c r="AG89" s="831"/>
      <c r="AH89" s="857">
        <f>IF(B89="","",(RANK(AF89,AF85:AF96)))</f>
      </c>
    </row>
    <row r="90" spans="1:34" ht="12.75" customHeight="1">
      <c r="A90" s="813"/>
      <c r="B90" s="830"/>
      <c r="C90" s="853">
        <f>IF(B90="",B90,VLOOKUP(B90,'[2]Список уч-ов'!$A:$K,11,FALSE))</f>
        <v>0</v>
      </c>
      <c r="D90" s="855" t="e">
        <f>IF(C90="",C90,VLOOKUP(C90,'[2]Список уч-ов'!$A:$K,11,FALSE))</f>
        <v>#N/A</v>
      </c>
      <c r="E90" s="188"/>
      <c r="F90" s="163"/>
      <c r="G90" s="184"/>
      <c r="H90" s="185"/>
      <c r="I90" s="163"/>
      <c r="J90" s="164"/>
      <c r="K90" s="862"/>
      <c r="L90" s="863"/>
      <c r="M90" s="864"/>
      <c r="N90" s="162"/>
      <c r="O90" s="163"/>
      <c r="P90" s="184"/>
      <c r="Q90" s="185"/>
      <c r="R90" s="163"/>
      <c r="S90" s="184"/>
      <c r="T90" s="165"/>
      <c r="U90" s="166"/>
      <c r="V90" s="167"/>
      <c r="W90" s="185"/>
      <c r="X90" s="163"/>
      <c r="Y90" s="184"/>
      <c r="Z90" s="185"/>
      <c r="AA90" s="163"/>
      <c r="AB90" s="167"/>
      <c r="AC90" s="185"/>
      <c r="AD90" s="163"/>
      <c r="AE90" s="184"/>
      <c r="AF90" s="856"/>
      <c r="AG90" s="832"/>
      <c r="AH90" s="858"/>
    </row>
    <row r="91" spans="1:34" ht="12.75" customHeight="1">
      <c r="A91" s="812">
        <v>4</v>
      </c>
      <c r="B91" s="814"/>
      <c r="C91" s="852">
        <f>IF(B91="",B91,VLOOKUP(B91,'Список уч-ов'!A:M,3,FALSE))</f>
        <v>0</v>
      </c>
      <c r="D91" s="854">
        <f>IF(B91="",B91,VLOOKUP(B91,'Список уч-ов'!A:M,7,FALSE))</f>
        <v>0</v>
      </c>
      <c r="E91" s="187"/>
      <c r="F91" s="157"/>
      <c r="G91" s="161"/>
      <c r="H91" s="159"/>
      <c r="I91" s="157"/>
      <c r="J91" s="161"/>
      <c r="K91" s="159"/>
      <c r="L91" s="157"/>
      <c r="M91" s="161"/>
      <c r="N91" s="859"/>
      <c r="O91" s="860"/>
      <c r="P91" s="861"/>
      <c r="Q91" s="159"/>
      <c r="R91" s="157"/>
      <c r="S91" s="161"/>
      <c r="T91" s="159"/>
      <c r="U91" s="160"/>
      <c r="V91" s="161"/>
      <c r="W91" s="159"/>
      <c r="X91" s="157"/>
      <c r="Y91" s="161"/>
      <c r="Z91" s="159"/>
      <c r="AA91" s="157"/>
      <c r="AB91" s="161"/>
      <c r="AC91" s="159"/>
      <c r="AD91" s="157"/>
      <c r="AE91" s="161"/>
      <c r="AF91" s="824">
        <f>F91+I91+L91+R91+U91+X91+AA91+AD91</f>
        <v>0</v>
      </c>
      <c r="AG91" s="831"/>
      <c r="AH91" s="857">
        <f>IF(B91="","",(RANK(AF91,AF85:AF96)))</f>
      </c>
    </row>
    <row r="92" spans="1:34" ht="12.75" customHeight="1">
      <c r="A92" s="813"/>
      <c r="B92" s="830"/>
      <c r="C92" s="853">
        <f>IF(B92="",B92,VLOOKUP(B92,'[2]Список уч-ов'!$A:$K,11,FALSE))</f>
        <v>0</v>
      </c>
      <c r="D92" s="855" t="e">
        <f>IF(C92="",C92,VLOOKUP(C92,'[2]Список уч-ов'!$A:$K,11,FALSE))</f>
        <v>#N/A</v>
      </c>
      <c r="E92" s="188"/>
      <c r="F92" s="163"/>
      <c r="G92" s="184"/>
      <c r="H92" s="185"/>
      <c r="I92" s="163"/>
      <c r="J92" s="184"/>
      <c r="K92" s="185"/>
      <c r="L92" s="163"/>
      <c r="M92" s="164"/>
      <c r="N92" s="862"/>
      <c r="O92" s="863"/>
      <c r="P92" s="864"/>
      <c r="Q92" s="162"/>
      <c r="R92" s="163"/>
      <c r="S92" s="184"/>
      <c r="T92" s="165"/>
      <c r="U92" s="166"/>
      <c r="V92" s="167"/>
      <c r="W92" s="185"/>
      <c r="X92" s="163"/>
      <c r="Y92" s="184"/>
      <c r="Z92" s="185"/>
      <c r="AA92" s="163"/>
      <c r="AB92" s="167"/>
      <c r="AC92" s="162"/>
      <c r="AD92" s="163"/>
      <c r="AE92" s="184"/>
      <c r="AF92" s="856"/>
      <c r="AG92" s="832"/>
      <c r="AH92" s="858"/>
    </row>
    <row r="93" spans="1:34" ht="12.75" customHeight="1">
      <c r="A93" s="812">
        <v>5</v>
      </c>
      <c r="B93" s="814"/>
      <c r="C93" s="852">
        <f>IF(B93="",B93,VLOOKUP(B93,'Список уч-ов'!A:M,3,FALSE))</f>
        <v>0</v>
      </c>
      <c r="D93" s="854">
        <f>IF(B93="",B93,VLOOKUP(B93,'Список уч-ов'!A:M,7,FALSE))</f>
        <v>0</v>
      </c>
      <c r="E93" s="187"/>
      <c r="F93" s="157"/>
      <c r="G93" s="161"/>
      <c r="H93" s="159"/>
      <c r="I93" s="157"/>
      <c r="J93" s="161"/>
      <c r="K93" s="159"/>
      <c r="L93" s="157"/>
      <c r="M93" s="161"/>
      <c r="N93" s="159"/>
      <c r="O93" s="157"/>
      <c r="P93" s="161"/>
      <c r="Q93" s="859"/>
      <c r="R93" s="860"/>
      <c r="S93" s="861"/>
      <c r="T93" s="159"/>
      <c r="U93" s="160"/>
      <c r="V93" s="172"/>
      <c r="W93" s="159"/>
      <c r="X93" s="157"/>
      <c r="Y93" s="161"/>
      <c r="Z93" s="159"/>
      <c r="AA93" s="157"/>
      <c r="AB93" s="172"/>
      <c r="AC93" s="156"/>
      <c r="AD93" s="157"/>
      <c r="AE93" s="158"/>
      <c r="AF93" s="824">
        <f>F93+I93+L93+O93+U93+X93+AA93+AD93</f>
        <v>0</v>
      </c>
      <c r="AG93" s="831"/>
      <c r="AH93" s="857">
        <f>IF(B93="","",(RANK(AF93,AF85:AF96)))</f>
      </c>
    </row>
    <row r="94" spans="1:34" ht="12.75" customHeight="1">
      <c r="A94" s="813"/>
      <c r="B94" s="830"/>
      <c r="C94" s="853">
        <f>IF(B94="",B94,VLOOKUP(B94,'[2]Список уч-ов'!$A:$K,11,FALSE))</f>
        <v>0</v>
      </c>
      <c r="D94" s="855" t="e">
        <f>IF(C94="",C94,VLOOKUP(C94,'[2]Список уч-ов'!$A:$K,11,FALSE))</f>
        <v>#N/A</v>
      </c>
      <c r="E94" s="188"/>
      <c r="F94" s="163"/>
      <c r="G94" s="186"/>
      <c r="H94" s="189"/>
      <c r="I94" s="163"/>
      <c r="J94" s="186"/>
      <c r="K94" s="189"/>
      <c r="L94" s="163"/>
      <c r="M94" s="186"/>
      <c r="N94" s="189"/>
      <c r="O94" s="163"/>
      <c r="P94" s="167"/>
      <c r="Q94" s="862"/>
      <c r="R94" s="863"/>
      <c r="S94" s="864"/>
      <c r="T94" s="165"/>
      <c r="U94" s="171"/>
      <c r="V94" s="167"/>
      <c r="W94" s="189"/>
      <c r="X94" s="163"/>
      <c r="Y94" s="186"/>
      <c r="Z94" s="189"/>
      <c r="AA94" s="163"/>
      <c r="AB94" s="167"/>
      <c r="AC94" s="162"/>
      <c r="AD94" s="163"/>
      <c r="AE94" s="164"/>
      <c r="AF94" s="856"/>
      <c r="AG94" s="832"/>
      <c r="AH94" s="858"/>
    </row>
    <row r="95" spans="1:34" ht="12.75" customHeight="1">
      <c r="A95" s="812" t="s">
        <v>13</v>
      </c>
      <c r="B95" s="814"/>
      <c r="C95" s="852">
        <f>IF(B95="",B95,VLOOKUP(B95,'Список уч-ов'!A:M,3,FALSE))</f>
        <v>0</v>
      </c>
      <c r="D95" s="854">
        <f>IF(B95="",B95,VLOOKUP(B95,'Список уч-ов'!A:M,7,FALSE))</f>
        <v>0</v>
      </c>
      <c r="E95" s="169"/>
      <c r="F95" s="157"/>
      <c r="G95" s="158"/>
      <c r="H95" s="156"/>
      <c r="I95" s="157"/>
      <c r="J95" s="158"/>
      <c r="K95" s="156"/>
      <c r="L95" s="157"/>
      <c r="M95" s="158"/>
      <c r="N95" s="156"/>
      <c r="O95" s="157"/>
      <c r="P95" s="158"/>
      <c r="Q95" s="156"/>
      <c r="R95" s="157"/>
      <c r="S95" s="158"/>
      <c r="T95" s="159"/>
      <c r="U95" s="160"/>
      <c r="V95" s="172"/>
      <c r="W95" s="159"/>
      <c r="X95" s="160"/>
      <c r="Y95" s="161"/>
      <c r="Z95" s="159"/>
      <c r="AA95" s="160"/>
      <c r="AB95" s="172"/>
      <c r="AC95" s="846"/>
      <c r="AD95" s="847"/>
      <c r="AE95" s="848"/>
      <c r="AF95" s="824">
        <f>F95+I95+L95+O95+U95+X95+AA95+R95</f>
        <v>0</v>
      </c>
      <c r="AG95" s="831"/>
      <c r="AH95" s="857">
        <f>IF(B95="","",(RANK(AF95,AF85:AF96)))</f>
      </c>
    </row>
    <row r="96" spans="1:34" ht="12.75" customHeight="1">
      <c r="A96" s="813"/>
      <c r="B96" s="815"/>
      <c r="C96" s="853">
        <f>IF(B96="",B96,VLOOKUP(B96,'[2]Список уч-ов'!$A:$K,11,FALSE))</f>
        <v>0</v>
      </c>
      <c r="D96" s="855" t="e">
        <f>IF(C96="",C96,VLOOKUP(C96,'[2]Список уч-ов'!$A:$K,11,FALSE))</f>
        <v>#N/A</v>
      </c>
      <c r="E96" s="170"/>
      <c r="F96" s="163"/>
      <c r="G96" s="164"/>
      <c r="H96" s="162"/>
      <c r="I96" s="163"/>
      <c r="J96" s="164"/>
      <c r="K96" s="162"/>
      <c r="L96" s="163"/>
      <c r="M96" s="164"/>
      <c r="N96" s="162"/>
      <c r="O96" s="163"/>
      <c r="P96" s="164"/>
      <c r="Q96" s="162"/>
      <c r="R96" s="163"/>
      <c r="S96" s="164"/>
      <c r="T96" s="165"/>
      <c r="U96" s="171"/>
      <c r="V96" s="167"/>
      <c r="W96" s="165"/>
      <c r="X96" s="168"/>
      <c r="Y96" s="167"/>
      <c r="Z96" s="165"/>
      <c r="AA96" s="168"/>
      <c r="AB96" s="167"/>
      <c r="AC96" s="849"/>
      <c r="AD96" s="850"/>
      <c r="AE96" s="851"/>
      <c r="AF96" s="856"/>
      <c r="AG96" s="832"/>
      <c r="AH96" s="858"/>
    </row>
    <row r="97" spans="1:34" ht="12.75" customHeight="1">
      <c r="A97" s="173"/>
      <c r="B97" s="190"/>
      <c r="C97" s="175"/>
      <c r="D97" s="176"/>
      <c r="E97" s="177"/>
      <c r="F97" s="178"/>
      <c r="G97" s="180"/>
      <c r="H97" s="180"/>
      <c r="I97" s="178"/>
      <c r="J97" s="180"/>
      <c r="K97" s="180"/>
      <c r="L97" s="178"/>
      <c r="M97" s="180"/>
      <c r="N97" s="180"/>
      <c r="O97" s="178"/>
      <c r="P97" s="179"/>
      <c r="Q97" s="191"/>
      <c r="R97" s="191"/>
      <c r="S97" s="191"/>
      <c r="T97" s="179"/>
      <c r="U97" s="178"/>
      <c r="V97" s="179"/>
      <c r="W97" s="180"/>
      <c r="X97" s="178"/>
      <c r="Y97" s="180"/>
      <c r="Z97" s="180"/>
      <c r="AA97" s="178"/>
      <c r="AB97" s="179"/>
      <c r="AC97" s="191"/>
      <c r="AD97" s="191"/>
      <c r="AE97" s="191"/>
      <c r="AF97" s="182"/>
      <c r="AG97" s="183"/>
      <c r="AH97" s="182"/>
    </row>
    <row r="98" spans="1:34" ht="15.75" customHeight="1">
      <c r="A98" s="148" t="str">
        <f>A5</f>
        <v>Предварительный этап</v>
      </c>
      <c r="B98" s="237"/>
      <c r="C98" s="145"/>
      <c r="D98" s="146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8" t="s">
        <v>118</v>
      </c>
      <c r="AG98" s="149"/>
      <c r="AH98" s="149"/>
    </row>
    <row r="99" spans="1:37" ht="12.75" customHeight="1">
      <c r="A99" s="151" t="s">
        <v>2</v>
      </c>
      <c r="B99" s="238"/>
      <c r="C99" s="152" t="s">
        <v>3</v>
      </c>
      <c r="D99" s="153" t="s">
        <v>14</v>
      </c>
      <c r="E99" s="818">
        <v>1</v>
      </c>
      <c r="F99" s="819"/>
      <c r="G99" s="820"/>
      <c r="H99" s="818">
        <v>2</v>
      </c>
      <c r="I99" s="819"/>
      <c r="J99" s="820"/>
      <c r="K99" s="818">
        <v>3</v>
      </c>
      <c r="L99" s="819"/>
      <c r="M99" s="820"/>
      <c r="N99" s="818">
        <v>4</v>
      </c>
      <c r="O99" s="819"/>
      <c r="P99" s="820"/>
      <c r="Q99" s="818">
        <v>5</v>
      </c>
      <c r="R99" s="819"/>
      <c r="S99" s="820"/>
      <c r="T99" s="818"/>
      <c r="U99" s="819"/>
      <c r="V99" s="820"/>
      <c r="W99" s="818" t="s">
        <v>16</v>
      </c>
      <c r="X99" s="819"/>
      <c r="Y99" s="820"/>
      <c r="Z99" s="818" t="s">
        <v>17</v>
      </c>
      <c r="AA99" s="819"/>
      <c r="AB99" s="820"/>
      <c r="AC99" s="818" t="s">
        <v>13</v>
      </c>
      <c r="AD99" s="819"/>
      <c r="AE99" s="820"/>
      <c r="AF99" s="154" t="s">
        <v>4</v>
      </c>
      <c r="AG99" s="154" t="s">
        <v>5</v>
      </c>
      <c r="AH99" s="154" t="s">
        <v>6</v>
      </c>
      <c r="AK99" s="155"/>
    </row>
    <row r="100" spans="1:37" ht="12.75" customHeight="1">
      <c r="A100" s="812">
        <v>1</v>
      </c>
      <c r="B100" s="814"/>
      <c r="C100" s="852">
        <f>IF(B100="",B100,VLOOKUP(B100,'Список уч-ов'!A:M,3,FALSE))</f>
        <v>0</v>
      </c>
      <c r="D100" s="854">
        <f>IF(B100="",B100,VLOOKUP(B100,'Список уч-ов'!A:M,7,FALSE))</f>
        <v>0</v>
      </c>
      <c r="E100" s="859"/>
      <c r="F100" s="860"/>
      <c r="G100" s="861"/>
      <c r="H100" s="159"/>
      <c r="I100" s="157"/>
      <c r="J100" s="161"/>
      <c r="K100" s="159"/>
      <c r="L100" s="157"/>
      <c r="M100" s="161"/>
      <c r="N100" s="159"/>
      <c r="O100" s="157"/>
      <c r="P100" s="161"/>
      <c r="Q100" s="159"/>
      <c r="R100" s="157"/>
      <c r="S100" s="161"/>
      <c r="T100" s="159"/>
      <c r="U100" s="160"/>
      <c r="V100" s="161"/>
      <c r="W100" s="159"/>
      <c r="X100" s="157"/>
      <c r="Y100" s="161"/>
      <c r="Z100" s="159"/>
      <c r="AA100" s="157"/>
      <c r="AB100" s="161"/>
      <c r="AC100" s="159"/>
      <c r="AD100" s="157"/>
      <c r="AE100" s="161"/>
      <c r="AF100" s="824">
        <f>I100+L100+O100+R100+U100+X100+AA100+AD100</f>
        <v>0</v>
      </c>
      <c r="AG100" s="824"/>
      <c r="AH100" s="857">
        <f>IF(B100="","",(RANK(AF100,AF100:AF111)))</f>
      </c>
      <c r="AK100" s="155"/>
    </row>
    <row r="101" spans="1:37" ht="12.75" customHeight="1">
      <c r="A101" s="813"/>
      <c r="B101" s="830"/>
      <c r="C101" s="853">
        <f>IF(B101="",B101,VLOOKUP(B101,'[2]Список уч-ов'!$A:$K,11,FALSE))</f>
        <v>0</v>
      </c>
      <c r="D101" s="855" t="e">
        <f>IF(C101="",C101,VLOOKUP(C101,'[2]Список уч-ов'!$A:$K,11,FALSE))</f>
        <v>#N/A</v>
      </c>
      <c r="E101" s="862"/>
      <c r="F101" s="863"/>
      <c r="G101" s="864"/>
      <c r="H101" s="165"/>
      <c r="I101" s="163"/>
      <c r="J101" s="184"/>
      <c r="K101" s="185"/>
      <c r="L101" s="163"/>
      <c r="M101" s="184"/>
      <c r="N101" s="185"/>
      <c r="O101" s="163"/>
      <c r="P101" s="184"/>
      <c r="Q101" s="185"/>
      <c r="R101" s="163"/>
      <c r="S101" s="184"/>
      <c r="T101" s="165"/>
      <c r="U101" s="166"/>
      <c r="V101" s="167"/>
      <c r="W101" s="185"/>
      <c r="X101" s="163"/>
      <c r="Y101" s="184"/>
      <c r="Z101" s="185"/>
      <c r="AA101" s="163"/>
      <c r="AB101" s="167"/>
      <c r="AC101" s="185"/>
      <c r="AD101" s="163"/>
      <c r="AE101" s="184"/>
      <c r="AF101" s="856"/>
      <c r="AG101" s="825"/>
      <c r="AH101" s="858"/>
      <c r="AK101" s="155"/>
    </row>
    <row r="102" spans="1:37" ht="12.75" customHeight="1">
      <c r="A102" s="812">
        <v>2</v>
      </c>
      <c r="B102" s="814"/>
      <c r="C102" s="852">
        <f>IF(B102="",B102,VLOOKUP(B102,'Список уч-ов'!A:M,3,FALSE))</f>
        <v>0</v>
      </c>
      <c r="D102" s="854">
        <f>IF(B102="",B102,VLOOKUP(B102,'Список уч-ов'!A:M,7,FALSE))</f>
        <v>0</v>
      </c>
      <c r="E102" s="187"/>
      <c r="F102" s="157"/>
      <c r="G102" s="161"/>
      <c r="H102" s="859"/>
      <c r="I102" s="860"/>
      <c r="J102" s="861"/>
      <c r="K102" s="159"/>
      <c r="L102" s="157"/>
      <c r="M102" s="161"/>
      <c r="N102" s="159"/>
      <c r="O102" s="157"/>
      <c r="P102" s="161"/>
      <c r="Q102" s="159"/>
      <c r="R102" s="157"/>
      <c r="S102" s="161"/>
      <c r="T102" s="159"/>
      <c r="U102" s="160"/>
      <c r="V102" s="161"/>
      <c r="W102" s="159"/>
      <c r="X102" s="157"/>
      <c r="Y102" s="161"/>
      <c r="Z102" s="159"/>
      <c r="AA102" s="157"/>
      <c r="AB102" s="161"/>
      <c r="AC102" s="159"/>
      <c r="AD102" s="157"/>
      <c r="AE102" s="161"/>
      <c r="AF102" s="824">
        <f>F102+L102+O102+R102+U102+X102+AA102+AD102</f>
        <v>0</v>
      </c>
      <c r="AG102" s="824"/>
      <c r="AH102" s="857">
        <f>IF(B102="","",(RANK(AF102,AF100:AF111)))</f>
      </c>
      <c r="AK102" s="155"/>
    </row>
    <row r="103" spans="1:34" ht="12.75" customHeight="1">
      <c r="A103" s="813"/>
      <c r="B103" s="830"/>
      <c r="C103" s="853">
        <f>IF(B103="",B103,VLOOKUP(B103,'[2]Список уч-ов'!$A:$K,11,FALSE))</f>
        <v>0</v>
      </c>
      <c r="D103" s="855" t="e">
        <f>IF(C103="",C103,VLOOKUP(C103,'[2]Список уч-ов'!$A:$K,11,FALSE))</f>
        <v>#N/A</v>
      </c>
      <c r="E103" s="188"/>
      <c r="F103" s="163"/>
      <c r="G103" s="164"/>
      <c r="H103" s="862"/>
      <c r="I103" s="863"/>
      <c r="J103" s="864"/>
      <c r="K103" s="162"/>
      <c r="L103" s="163"/>
      <c r="M103" s="184"/>
      <c r="N103" s="185"/>
      <c r="O103" s="163"/>
      <c r="P103" s="184"/>
      <c r="Q103" s="185"/>
      <c r="R103" s="163"/>
      <c r="S103" s="184"/>
      <c r="T103" s="165"/>
      <c r="U103" s="171"/>
      <c r="V103" s="167"/>
      <c r="W103" s="185"/>
      <c r="X103" s="163"/>
      <c r="Y103" s="184"/>
      <c r="Z103" s="185"/>
      <c r="AA103" s="163"/>
      <c r="AB103" s="167"/>
      <c r="AC103" s="185"/>
      <c r="AD103" s="163"/>
      <c r="AE103" s="184"/>
      <c r="AF103" s="856"/>
      <c r="AG103" s="825"/>
      <c r="AH103" s="858"/>
    </row>
    <row r="104" spans="1:34" ht="12.75" customHeight="1">
      <c r="A104" s="812">
        <v>3</v>
      </c>
      <c r="B104" s="814"/>
      <c r="C104" s="852">
        <f>IF(B104="",B104,VLOOKUP(B104,'Список уч-ов'!A:M,3,FALSE))</f>
        <v>0</v>
      </c>
      <c r="D104" s="854">
        <f>IF(B104="",B104,VLOOKUP(B104,'Список уч-ов'!A:M,7,FALSE))</f>
        <v>0</v>
      </c>
      <c r="E104" s="187"/>
      <c r="F104" s="157"/>
      <c r="G104" s="161"/>
      <c r="H104" s="159"/>
      <c r="I104" s="157"/>
      <c r="J104" s="161"/>
      <c r="K104" s="859"/>
      <c r="L104" s="860"/>
      <c r="M104" s="861"/>
      <c r="N104" s="159"/>
      <c r="O104" s="157"/>
      <c r="P104" s="161"/>
      <c r="Q104" s="159"/>
      <c r="R104" s="157"/>
      <c r="S104" s="161"/>
      <c r="T104" s="159"/>
      <c r="U104" s="160"/>
      <c r="V104" s="161"/>
      <c r="W104" s="159"/>
      <c r="X104" s="157"/>
      <c r="Y104" s="161"/>
      <c r="Z104" s="159"/>
      <c r="AA104" s="157"/>
      <c r="AB104" s="161"/>
      <c r="AC104" s="159"/>
      <c r="AD104" s="157"/>
      <c r="AE104" s="161"/>
      <c r="AF104" s="824">
        <f>F104+I104+O104+R104+U104+X104+AA104+AD104</f>
        <v>0</v>
      </c>
      <c r="AG104" s="831"/>
      <c r="AH104" s="857">
        <f>IF(B104="","",(RANK(AF104,AF100:AF111)))</f>
      </c>
    </row>
    <row r="105" spans="1:34" ht="12.75" customHeight="1">
      <c r="A105" s="813"/>
      <c r="B105" s="830"/>
      <c r="C105" s="853">
        <f>IF(B105="",B105,VLOOKUP(B105,'[2]Список уч-ов'!$A:$K,11,FALSE))</f>
        <v>0</v>
      </c>
      <c r="D105" s="855" t="e">
        <f>IF(C105="",C105,VLOOKUP(C105,'[2]Список уч-ов'!$A:$K,11,FALSE))</f>
        <v>#N/A</v>
      </c>
      <c r="E105" s="188"/>
      <c r="F105" s="163"/>
      <c r="G105" s="184"/>
      <c r="H105" s="185"/>
      <c r="I105" s="163"/>
      <c r="J105" s="164"/>
      <c r="K105" s="862"/>
      <c r="L105" s="863"/>
      <c r="M105" s="864"/>
      <c r="N105" s="162"/>
      <c r="O105" s="163"/>
      <c r="P105" s="184"/>
      <c r="Q105" s="185"/>
      <c r="R105" s="163"/>
      <c r="S105" s="184"/>
      <c r="T105" s="165"/>
      <c r="U105" s="166"/>
      <c r="V105" s="167"/>
      <c r="W105" s="185"/>
      <c r="X105" s="163"/>
      <c r="Y105" s="184"/>
      <c r="Z105" s="185"/>
      <c r="AA105" s="163"/>
      <c r="AB105" s="167"/>
      <c r="AC105" s="185"/>
      <c r="AD105" s="163"/>
      <c r="AE105" s="184"/>
      <c r="AF105" s="856"/>
      <c r="AG105" s="832"/>
      <c r="AH105" s="858"/>
    </row>
    <row r="106" spans="1:34" ht="12.75" customHeight="1">
      <c r="A106" s="812">
        <v>4</v>
      </c>
      <c r="B106" s="814"/>
      <c r="C106" s="852">
        <f>IF(B106="",B106,VLOOKUP(B106,'Список уч-ов'!A:M,3,FALSE))</f>
        <v>0</v>
      </c>
      <c r="D106" s="854">
        <f>IF(B106="",B106,VLOOKUP(B106,'Список уч-ов'!A:M,7,FALSE))</f>
        <v>0</v>
      </c>
      <c r="E106" s="187"/>
      <c r="F106" s="157"/>
      <c r="G106" s="161"/>
      <c r="H106" s="159"/>
      <c r="I106" s="157"/>
      <c r="J106" s="161"/>
      <c r="K106" s="159"/>
      <c r="L106" s="157"/>
      <c r="M106" s="161"/>
      <c r="N106" s="859"/>
      <c r="O106" s="860"/>
      <c r="P106" s="861"/>
      <c r="Q106" s="159"/>
      <c r="R106" s="157"/>
      <c r="S106" s="161"/>
      <c r="T106" s="159"/>
      <c r="U106" s="160"/>
      <c r="V106" s="161"/>
      <c r="W106" s="159"/>
      <c r="X106" s="157"/>
      <c r="Y106" s="161"/>
      <c r="Z106" s="159"/>
      <c r="AA106" s="157"/>
      <c r="AB106" s="161"/>
      <c r="AC106" s="159"/>
      <c r="AD106" s="157"/>
      <c r="AE106" s="161"/>
      <c r="AF106" s="824">
        <f>F106+I106+L106+R106+U106+X106+AA106+AD106</f>
        <v>0</v>
      </c>
      <c r="AG106" s="831"/>
      <c r="AH106" s="857">
        <f>IF(B106="","",(RANK(AF106,AF100:AF111)))</f>
      </c>
    </row>
    <row r="107" spans="1:34" ht="12.75" customHeight="1">
      <c r="A107" s="813"/>
      <c r="B107" s="830"/>
      <c r="C107" s="853">
        <f>IF(B107="",B107,VLOOKUP(B107,'[2]Список уч-ов'!$A:$K,11,FALSE))</f>
        <v>0</v>
      </c>
      <c r="D107" s="855" t="e">
        <f>IF(C107="",C107,VLOOKUP(C107,'[2]Список уч-ов'!$A:$K,11,FALSE))</f>
        <v>#N/A</v>
      </c>
      <c r="E107" s="188"/>
      <c r="F107" s="163"/>
      <c r="G107" s="184"/>
      <c r="H107" s="185"/>
      <c r="I107" s="163"/>
      <c r="J107" s="184"/>
      <c r="K107" s="185"/>
      <c r="L107" s="163"/>
      <c r="M107" s="164"/>
      <c r="N107" s="862"/>
      <c r="O107" s="863"/>
      <c r="P107" s="864"/>
      <c r="Q107" s="162"/>
      <c r="R107" s="163"/>
      <c r="S107" s="184"/>
      <c r="T107" s="165"/>
      <c r="U107" s="166"/>
      <c r="V107" s="167"/>
      <c r="W107" s="185"/>
      <c r="X107" s="163"/>
      <c r="Y107" s="184"/>
      <c r="Z107" s="185"/>
      <c r="AA107" s="163"/>
      <c r="AB107" s="167"/>
      <c r="AC107" s="162"/>
      <c r="AD107" s="163"/>
      <c r="AE107" s="184"/>
      <c r="AF107" s="856"/>
      <c r="AG107" s="832"/>
      <c r="AH107" s="858"/>
    </row>
    <row r="108" spans="1:34" ht="12.75" customHeight="1">
      <c r="A108" s="812">
        <v>5</v>
      </c>
      <c r="B108" s="814"/>
      <c r="C108" s="852">
        <f>IF(B108="",B108,VLOOKUP(B108,'Список уч-ов'!A:M,3,FALSE))</f>
        <v>0</v>
      </c>
      <c r="D108" s="854">
        <f>IF(B108="",B108,VLOOKUP(B108,'Список уч-ов'!A:M,7,FALSE))</f>
        <v>0</v>
      </c>
      <c r="E108" s="187"/>
      <c r="F108" s="157"/>
      <c r="G108" s="161"/>
      <c r="H108" s="159"/>
      <c r="I108" s="157"/>
      <c r="J108" s="161"/>
      <c r="K108" s="159"/>
      <c r="L108" s="157"/>
      <c r="M108" s="161"/>
      <c r="N108" s="159"/>
      <c r="O108" s="157"/>
      <c r="P108" s="161"/>
      <c r="Q108" s="859"/>
      <c r="R108" s="860"/>
      <c r="S108" s="861"/>
      <c r="T108" s="159"/>
      <c r="U108" s="160"/>
      <c r="V108" s="172"/>
      <c r="W108" s="159"/>
      <c r="X108" s="157"/>
      <c r="Y108" s="161"/>
      <c r="Z108" s="159"/>
      <c r="AA108" s="157"/>
      <c r="AB108" s="172"/>
      <c r="AC108" s="156"/>
      <c r="AD108" s="157"/>
      <c r="AE108" s="158"/>
      <c r="AF108" s="824">
        <f>F108+I108+L108+O108+U108+X108+AA108+AD108</f>
        <v>0</v>
      </c>
      <c r="AG108" s="831"/>
      <c r="AH108" s="857">
        <f>IF(B108="","",(RANK(AF108,AF100:AF111)))</f>
      </c>
    </row>
    <row r="109" spans="1:34" ht="12.75" customHeight="1">
      <c r="A109" s="813"/>
      <c r="B109" s="830"/>
      <c r="C109" s="853">
        <f>IF(B109="",B109,VLOOKUP(B109,'[2]Список уч-ов'!$A:$K,11,FALSE))</f>
        <v>0</v>
      </c>
      <c r="D109" s="855" t="e">
        <f>IF(C109="",C109,VLOOKUP(C109,'[2]Список уч-ов'!$A:$K,11,FALSE))</f>
        <v>#N/A</v>
      </c>
      <c r="E109" s="188"/>
      <c r="F109" s="163"/>
      <c r="G109" s="186"/>
      <c r="H109" s="189"/>
      <c r="I109" s="163"/>
      <c r="J109" s="186"/>
      <c r="K109" s="189"/>
      <c r="L109" s="163"/>
      <c r="M109" s="186"/>
      <c r="N109" s="189"/>
      <c r="O109" s="163"/>
      <c r="P109" s="167"/>
      <c r="Q109" s="862"/>
      <c r="R109" s="863"/>
      <c r="S109" s="864"/>
      <c r="T109" s="165"/>
      <c r="U109" s="171"/>
      <c r="V109" s="167"/>
      <c r="W109" s="189"/>
      <c r="X109" s="163"/>
      <c r="Y109" s="186"/>
      <c r="Z109" s="189"/>
      <c r="AA109" s="163"/>
      <c r="AB109" s="167"/>
      <c r="AC109" s="162"/>
      <c r="AD109" s="163"/>
      <c r="AE109" s="164"/>
      <c r="AF109" s="856"/>
      <c r="AG109" s="832"/>
      <c r="AH109" s="858"/>
    </row>
    <row r="110" spans="1:34" ht="12.75" customHeight="1">
      <c r="A110" s="812" t="s">
        <v>13</v>
      </c>
      <c r="B110" s="814"/>
      <c r="C110" s="852">
        <f>IF(B110="",B110,VLOOKUP(B110,'Список уч-ов'!A:M,3,FALSE))</f>
        <v>0</v>
      </c>
      <c r="D110" s="854">
        <f>IF(B110="",B110,VLOOKUP(B110,'Список уч-ов'!A:M,7,FALSE))</f>
        <v>0</v>
      </c>
      <c r="E110" s="169"/>
      <c r="F110" s="157"/>
      <c r="G110" s="158"/>
      <c r="H110" s="156"/>
      <c r="I110" s="157"/>
      <c r="J110" s="158"/>
      <c r="K110" s="156"/>
      <c r="L110" s="157"/>
      <c r="M110" s="158"/>
      <c r="N110" s="156"/>
      <c r="O110" s="157"/>
      <c r="P110" s="158"/>
      <c r="Q110" s="156"/>
      <c r="R110" s="157"/>
      <c r="S110" s="158"/>
      <c r="T110" s="159"/>
      <c r="U110" s="160"/>
      <c r="V110" s="172"/>
      <c r="W110" s="159"/>
      <c r="X110" s="160"/>
      <c r="Y110" s="161"/>
      <c r="Z110" s="159"/>
      <c r="AA110" s="160"/>
      <c r="AB110" s="172"/>
      <c r="AC110" s="846"/>
      <c r="AD110" s="847"/>
      <c r="AE110" s="848"/>
      <c r="AF110" s="824">
        <f>F110+I110+L110+O110+U110+X110+AA110+R110</f>
        <v>0</v>
      </c>
      <c r="AG110" s="831"/>
      <c r="AH110" s="857">
        <f>IF(B110="","",(RANK(AF110,AF100:AF111)))</f>
      </c>
    </row>
    <row r="111" spans="1:34" ht="12.75" customHeight="1">
      <c r="A111" s="813"/>
      <c r="B111" s="815"/>
      <c r="C111" s="853">
        <f>IF(B111="",B111,VLOOKUP(B111,'[2]Список уч-ов'!$A:$K,11,FALSE))</f>
        <v>0</v>
      </c>
      <c r="D111" s="855" t="e">
        <f>IF(C111="",C111,VLOOKUP(C111,'[2]Список уч-ов'!$A:$K,11,FALSE))</f>
        <v>#N/A</v>
      </c>
      <c r="E111" s="170"/>
      <c r="F111" s="163"/>
      <c r="G111" s="164"/>
      <c r="H111" s="162"/>
      <c r="I111" s="163"/>
      <c r="J111" s="164"/>
      <c r="K111" s="162"/>
      <c r="L111" s="163"/>
      <c r="M111" s="164"/>
      <c r="N111" s="162"/>
      <c r="O111" s="163"/>
      <c r="P111" s="164"/>
      <c r="Q111" s="162"/>
      <c r="R111" s="163"/>
      <c r="S111" s="164"/>
      <c r="T111" s="165"/>
      <c r="U111" s="171"/>
      <c r="V111" s="167"/>
      <c r="W111" s="165"/>
      <c r="X111" s="168"/>
      <c r="Y111" s="167"/>
      <c r="Z111" s="165"/>
      <c r="AA111" s="168"/>
      <c r="AB111" s="167"/>
      <c r="AC111" s="849"/>
      <c r="AD111" s="850"/>
      <c r="AE111" s="851"/>
      <c r="AF111" s="856"/>
      <c r="AG111" s="832"/>
      <c r="AH111" s="858"/>
    </row>
    <row r="112" spans="1:34" ht="12.75" customHeight="1">
      <c r="A112" s="173"/>
      <c r="B112" s="190"/>
      <c r="C112" s="175"/>
      <c r="D112" s="176"/>
      <c r="E112" s="177"/>
      <c r="F112" s="178"/>
      <c r="G112" s="180"/>
      <c r="H112" s="180"/>
      <c r="I112" s="178"/>
      <c r="J112" s="180"/>
      <c r="K112" s="180"/>
      <c r="L112" s="178"/>
      <c r="M112" s="180"/>
      <c r="N112" s="180"/>
      <c r="O112" s="178"/>
      <c r="P112" s="179"/>
      <c r="Q112" s="191"/>
      <c r="R112" s="191"/>
      <c r="S112" s="191"/>
      <c r="T112" s="179"/>
      <c r="U112" s="178"/>
      <c r="V112" s="179"/>
      <c r="W112" s="180"/>
      <c r="X112" s="178"/>
      <c r="Y112" s="180"/>
      <c r="Z112" s="180"/>
      <c r="AA112" s="178"/>
      <c r="AB112" s="179"/>
      <c r="AC112" s="191"/>
      <c r="AD112" s="191"/>
      <c r="AE112" s="191"/>
      <c r="AF112" s="182"/>
      <c r="AG112" s="183"/>
      <c r="AH112" s="182"/>
    </row>
    <row r="113" spans="1:34" ht="15.75" customHeight="1">
      <c r="A113" s="148" t="str">
        <f>A5</f>
        <v>Предварительный этап</v>
      </c>
      <c r="B113" s="237"/>
      <c r="C113" s="145"/>
      <c r="D113" s="146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8" t="s">
        <v>117</v>
      </c>
      <c r="AG113" s="149"/>
      <c r="AH113" s="149"/>
    </row>
    <row r="114" spans="1:37" ht="12.75" customHeight="1">
      <c r="A114" s="151" t="s">
        <v>2</v>
      </c>
      <c r="B114" s="238"/>
      <c r="C114" s="152" t="s">
        <v>3</v>
      </c>
      <c r="D114" s="153" t="s">
        <v>14</v>
      </c>
      <c r="E114" s="818">
        <v>1</v>
      </c>
      <c r="F114" s="819"/>
      <c r="G114" s="820"/>
      <c r="H114" s="818">
        <v>2</v>
      </c>
      <c r="I114" s="819"/>
      <c r="J114" s="820"/>
      <c r="K114" s="818">
        <v>3</v>
      </c>
      <c r="L114" s="819"/>
      <c r="M114" s="820"/>
      <c r="N114" s="818">
        <v>4</v>
      </c>
      <c r="O114" s="819"/>
      <c r="P114" s="820"/>
      <c r="Q114" s="818">
        <v>5</v>
      </c>
      <c r="R114" s="819"/>
      <c r="S114" s="820"/>
      <c r="T114" s="818">
        <v>6</v>
      </c>
      <c r="U114" s="819"/>
      <c r="V114" s="820"/>
      <c r="W114" s="818" t="s">
        <v>16</v>
      </c>
      <c r="X114" s="819"/>
      <c r="Y114" s="820"/>
      <c r="Z114" s="818" t="s">
        <v>17</v>
      </c>
      <c r="AA114" s="819"/>
      <c r="AB114" s="820"/>
      <c r="AC114" s="818" t="s">
        <v>13</v>
      </c>
      <c r="AD114" s="819"/>
      <c r="AE114" s="820"/>
      <c r="AF114" s="154" t="s">
        <v>4</v>
      </c>
      <c r="AG114" s="154" t="s">
        <v>5</v>
      </c>
      <c r="AH114" s="154" t="s">
        <v>6</v>
      </c>
      <c r="AK114" s="155"/>
    </row>
    <row r="115" spans="1:37" ht="12.75" customHeight="1">
      <c r="A115" s="812">
        <v>1</v>
      </c>
      <c r="B115" s="814"/>
      <c r="C115" s="852">
        <f>IF(B115="",B115,VLOOKUP(B115,'Список уч-ов'!A:M,3,FALSE))</f>
        <v>0</v>
      </c>
      <c r="D115" s="854">
        <f>IF(B115="",B115,VLOOKUP(B115,'Список уч-ов'!A:M,7,FALSE))</f>
        <v>0</v>
      </c>
      <c r="E115" s="859"/>
      <c r="F115" s="860"/>
      <c r="G115" s="861"/>
      <c r="H115" s="159"/>
      <c r="I115" s="157"/>
      <c r="J115" s="161"/>
      <c r="K115" s="159"/>
      <c r="L115" s="157"/>
      <c r="M115" s="161"/>
      <c r="N115" s="159"/>
      <c r="O115" s="157"/>
      <c r="P115" s="161"/>
      <c r="Q115" s="159"/>
      <c r="R115" s="157"/>
      <c r="S115" s="161"/>
      <c r="T115" s="159"/>
      <c r="U115" s="157"/>
      <c r="V115" s="161"/>
      <c r="W115" s="159"/>
      <c r="X115" s="157"/>
      <c r="Y115" s="161"/>
      <c r="Z115" s="159"/>
      <c r="AA115" s="157"/>
      <c r="AB115" s="161"/>
      <c r="AC115" s="159"/>
      <c r="AD115" s="157"/>
      <c r="AE115" s="161"/>
      <c r="AF115" s="824">
        <f>I115+L115+O115+R115+U115+X115+AA115+AD115</f>
        <v>0</v>
      </c>
      <c r="AG115" s="824"/>
      <c r="AH115" s="857">
        <f>IF(B115="","",(RANK(AF115,AF115:AF126)))</f>
      </c>
      <c r="AK115" s="155"/>
    </row>
    <row r="116" spans="1:37" ht="12.75" customHeight="1">
      <c r="A116" s="813"/>
      <c r="B116" s="830"/>
      <c r="C116" s="853">
        <f>IF(B116="",B116,VLOOKUP(B116,'[2]Список уч-ов'!$A:$K,11,FALSE))</f>
        <v>0</v>
      </c>
      <c r="D116" s="855" t="e">
        <f>IF(C116="",C116,VLOOKUP(C116,'[2]Список уч-ов'!$A:$K,11,FALSE))</f>
        <v>#N/A</v>
      </c>
      <c r="E116" s="862"/>
      <c r="F116" s="863"/>
      <c r="G116" s="864"/>
      <c r="H116" s="165"/>
      <c r="I116" s="163"/>
      <c r="J116" s="184"/>
      <c r="K116" s="185"/>
      <c r="L116" s="163"/>
      <c r="M116" s="184"/>
      <c r="N116" s="185"/>
      <c r="O116" s="163"/>
      <c r="P116" s="184"/>
      <c r="Q116" s="185"/>
      <c r="R116" s="163"/>
      <c r="S116" s="184"/>
      <c r="T116" s="185"/>
      <c r="U116" s="163"/>
      <c r="V116" s="186"/>
      <c r="W116" s="185"/>
      <c r="X116" s="163"/>
      <c r="Y116" s="184"/>
      <c r="Z116" s="185"/>
      <c r="AA116" s="163"/>
      <c r="AB116" s="167"/>
      <c r="AC116" s="185"/>
      <c r="AD116" s="163"/>
      <c r="AE116" s="184"/>
      <c r="AF116" s="856"/>
      <c r="AG116" s="825"/>
      <c r="AH116" s="858"/>
      <c r="AK116" s="155"/>
    </row>
    <row r="117" spans="1:37" ht="12.75" customHeight="1">
      <c r="A117" s="812">
        <v>2</v>
      </c>
      <c r="B117" s="814"/>
      <c r="C117" s="852">
        <f>IF(B117="",B117,VLOOKUP(B117,'Список уч-ов'!A:M,3,FALSE))</f>
        <v>0</v>
      </c>
      <c r="D117" s="854">
        <f>IF(B117="",B117,VLOOKUP(B117,'Список уч-ов'!A:M,7,FALSE))</f>
        <v>0</v>
      </c>
      <c r="E117" s="187"/>
      <c r="F117" s="157"/>
      <c r="G117" s="161"/>
      <c r="H117" s="859"/>
      <c r="I117" s="860"/>
      <c r="J117" s="861"/>
      <c r="K117" s="159"/>
      <c r="L117" s="157"/>
      <c r="M117" s="161"/>
      <c r="N117" s="159"/>
      <c r="O117" s="157"/>
      <c r="P117" s="161"/>
      <c r="Q117" s="159"/>
      <c r="R117" s="157"/>
      <c r="S117" s="161"/>
      <c r="T117" s="159"/>
      <c r="U117" s="157"/>
      <c r="V117" s="161"/>
      <c r="W117" s="159"/>
      <c r="X117" s="157"/>
      <c r="Y117" s="161"/>
      <c r="Z117" s="159"/>
      <c r="AA117" s="157"/>
      <c r="AB117" s="161"/>
      <c r="AC117" s="159"/>
      <c r="AD117" s="157"/>
      <c r="AE117" s="161"/>
      <c r="AF117" s="824">
        <f>F117+L117+O117+R117+U117+X117+AA117+AD117</f>
        <v>0</v>
      </c>
      <c r="AG117" s="824"/>
      <c r="AH117" s="857">
        <f>IF(B117="","",(RANK(AF117,AF115:AF126)))</f>
      </c>
      <c r="AK117" s="155"/>
    </row>
    <row r="118" spans="1:34" ht="12.75" customHeight="1">
      <c r="A118" s="813"/>
      <c r="B118" s="830"/>
      <c r="C118" s="853">
        <f>IF(B118="",B118,VLOOKUP(B118,'[2]Список уч-ов'!$A:$K,11,FALSE))</f>
        <v>0</v>
      </c>
      <c r="D118" s="855" t="e">
        <f>IF(C118="",C118,VLOOKUP(C118,'[2]Список уч-ов'!$A:$K,11,FALSE))</f>
        <v>#N/A</v>
      </c>
      <c r="E118" s="188"/>
      <c r="F118" s="163"/>
      <c r="G118" s="164"/>
      <c r="H118" s="862"/>
      <c r="I118" s="863"/>
      <c r="J118" s="864"/>
      <c r="K118" s="162"/>
      <c r="L118" s="163"/>
      <c r="M118" s="184"/>
      <c r="N118" s="185"/>
      <c r="O118" s="163"/>
      <c r="P118" s="184"/>
      <c r="Q118" s="185"/>
      <c r="R118" s="163"/>
      <c r="S118" s="184"/>
      <c r="T118" s="185"/>
      <c r="U118" s="163"/>
      <c r="V118" s="186"/>
      <c r="W118" s="185"/>
      <c r="X118" s="163"/>
      <c r="Y118" s="184"/>
      <c r="Z118" s="185"/>
      <c r="AA118" s="163"/>
      <c r="AB118" s="167"/>
      <c r="AC118" s="185"/>
      <c r="AD118" s="163"/>
      <c r="AE118" s="184"/>
      <c r="AF118" s="856"/>
      <c r="AG118" s="825"/>
      <c r="AH118" s="858"/>
    </row>
    <row r="119" spans="1:34" ht="12.75" customHeight="1">
      <c r="A119" s="812">
        <v>3</v>
      </c>
      <c r="B119" s="814"/>
      <c r="C119" s="852">
        <f>IF(B119="",B119,VLOOKUP(B119,'Список уч-ов'!A:M,3,FALSE))</f>
        <v>0</v>
      </c>
      <c r="D119" s="854">
        <f>IF(B119="",B119,VLOOKUP(B119,'Список уч-ов'!A:M,7,FALSE))</f>
        <v>0</v>
      </c>
      <c r="E119" s="187"/>
      <c r="F119" s="157"/>
      <c r="G119" s="161"/>
      <c r="H119" s="159"/>
      <c r="I119" s="157"/>
      <c r="J119" s="161"/>
      <c r="K119" s="859"/>
      <c r="L119" s="860"/>
      <c r="M119" s="861"/>
      <c r="N119" s="159"/>
      <c r="O119" s="157"/>
      <c r="P119" s="161"/>
      <c r="Q119" s="159"/>
      <c r="R119" s="157"/>
      <c r="S119" s="161"/>
      <c r="T119" s="159"/>
      <c r="U119" s="157"/>
      <c r="V119" s="161"/>
      <c r="W119" s="159"/>
      <c r="X119" s="157"/>
      <c r="Y119" s="161"/>
      <c r="Z119" s="159"/>
      <c r="AA119" s="157"/>
      <c r="AB119" s="161"/>
      <c r="AC119" s="159"/>
      <c r="AD119" s="157"/>
      <c r="AE119" s="161"/>
      <c r="AF119" s="824">
        <f>F119+I119+O119+R119+U119+X119+AA119+AD119</f>
        <v>0</v>
      </c>
      <c r="AG119" s="831"/>
      <c r="AH119" s="857">
        <f>IF(B119="","",(RANK(AF119,AF115:AF126)))</f>
      </c>
    </row>
    <row r="120" spans="1:34" ht="12.75" customHeight="1">
      <c r="A120" s="813"/>
      <c r="B120" s="830"/>
      <c r="C120" s="853">
        <f>IF(B120="",B120,VLOOKUP(B120,'[2]Список уч-ов'!$A:$K,11,FALSE))</f>
        <v>0</v>
      </c>
      <c r="D120" s="855" t="e">
        <f>IF(C120="",C120,VLOOKUP(C120,'[2]Список уч-ов'!$A:$K,11,FALSE))</f>
        <v>#N/A</v>
      </c>
      <c r="E120" s="188"/>
      <c r="F120" s="163"/>
      <c r="G120" s="184"/>
      <c r="H120" s="185"/>
      <c r="I120" s="163"/>
      <c r="J120" s="164"/>
      <c r="K120" s="862"/>
      <c r="L120" s="863"/>
      <c r="M120" s="864"/>
      <c r="N120" s="162"/>
      <c r="O120" s="163"/>
      <c r="P120" s="184"/>
      <c r="Q120" s="185"/>
      <c r="R120" s="163"/>
      <c r="S120" s="184"/>
      <c r="T120" s="185"/>
      <c r="U120" s="163"/>
      <c r="V120" s="186"/>
      <c r="W120" s="185"/>
      <c r="X120" s="163"/>
      <c r="Y120" s="184"/>
      <c r="Z120" s="185"/>
      <c r="AA120" s="163"/>
      <c r="AB120" s="167"/>
      <c r="AC120" s="185"/>
      <c r="AD120" s="163"/>
      <c r="AE120" s="184"/>
      <c r="AF120" s="856"/>
      <c r="AG120" s="832"/>
      <c r="AH120" s="858"/>
    </row>
    <row r="121" spans="1:34" ht="12.75" customHeight="1">
      <c r="A121" s="812">
        <v>4</v>
      </c>
      <c r="B121" s="814"/>
      <c r="C121" s="852">
        <f>IF(B121="",B121,VLOOKUP(B121,'Список уч-ов'!A:M,3,FALSE))</f>
        <v>0</v>
      </c>
      <c r="D121" s="854">
        <f>IF(B121="",B121,VLOOKUP(B121,'Список уч-ов'!A:M,7,FALSE))</f>
        <v>0</v>
      </c>
      <c r="E121" s="187"/>
      <c r="F121" s="157"/>
      <c r="G121" s="161"/>
      <c r="H121" s="159"/>
      <c r="I121" s="157"/>
      <c r="J121" s="161"/>
      <c r="K121" s="159"/>
      <c r="L121" s="157"/>
      <c r="M121" s="161"/>
      <c r="N121" s="859"/>
      <c r="O121" s="860"/>
      <c r="P121" s="861"/>
      <c r="Q121" s="159"/>
      <c r="R121" s="157"/>
      <c r="S121" s="161"/>
      <c r="T121" s="159"/>
      <c r="U121" s="157"/>
      <c r="V121" s="161"/>
      <c r="W121" s="159"/>
      <c r="X121" s="157"/>
      <c r="Y121" s="161"/>
      <c r="Z121" s="159"/>
      <c r="AA121" s="157"/>
      <c r="AB121" s="161"/>
      <c r="AC121" s="159"/>
      <c r="AD121" s="157"/>
      <c r="AE121" s="161"/>
      <c r="AF121" s="824">
        <f>F121+I121+L121+R121+U121+X121+AA121+AD121</f>
        <v>0</v>
      </c>
      <c r="AG121" s="831"/>
      <c r="AH121" s="857">
        <f>IF(B121="","",(RANK(AF121,AF115:AF126)))</f>
      </c>
    </row>
    <row r="122" spans="1:34" ht="12.75" customHeight="1">
      <c r="A122" s="813"/>
      <c r="B122" s="830"/>
      <c r="C122" s="853">
        <f>IF(B122="",B122,VLOOKUP(B122,'[2]Список уч-ов'!$A:$K,11,FALSE))</f>
        <v>0</v>
      </c>
      <c r="D122" s="855" t="e">
        <f>IF(C122="",C122,VLOOKUP(C122,'[2]Список уч-ов'!$A:$K,11,FALSE))</f>
        <v>#N/A</v>
      </c>
      <c r="E122" s="188"/>
      <c r="F122" s="163"/>
      <c r="G122" s="184"/>
      <c r="H122" s="185"/>
      <c r="I122" s="163"/>
      <c r="J122" s="184"/>
      <c r="K122" s="185"/>
      <c r="L122" s="163"/>
      <c r="M122" s="164"/>
      <c r="N122" s="862"/>
      <c r="O122" s="863"/>
      <c r="P122" s="864"/>
      <c r="Q122" s="162"/>
      <c r="R122" s="163"/>
      <c r="S122" s="184"/>
      <c r="T122" s="185"/>
      <c r="U122" s="163"/>
      <c r="V122" s="186"/>
      <c r="W122" s="185"/>
      <c r="X122" s="163"/>
      <c r="Y122" s="184"/>
      <c r="Z122" s="185"/>
      <c r="AA122" s="163"/>
      <c r="AB122" s="167"/>
      <c r="AC122" s="162"/>
      <c r="AD122" s="163"/>
      <c r="AE122" s="184"/>
      <c r="AF122" s="856"/>
      <c r="AG122" s="832"/>
      <c r="AH122" s="858"/>
    </row>
    <row r="123" spans="1:34" ht="12.75" customHeight="1">
      <c r="A123" s="812">
        <v>5</v>
      </c>
      <c r="B123" s="814"/>
      <c r="C123" s="852">
        <f>IF(B123="",B123,VLOOKUP(B123,'Список уч-ов'!A:M,3,FALSE))</f>
        <v>0</v>
      </c>
      <c r="D123" s="854">
        <f>IF(B123="",B123,VLOOKUP(B123,'Список уч-ов'!A:M,7,FALSE))</f>
        <v>0</v>
      </c>
      <c r="E123" s="187"/>
      <c r="F123" s="157"/>
      <c r="G123" s="161"/>
      <c r="H123" s="159"/>
      <c r="I123" s="157"/>
      <c r="J123" s="161"/>
      <c r="K123" s="159"/>
      <c r="L123" s="157"/>
      <c r="M123" s="161"/>
      <c r="N123" s="159"/>
      <c r="O123" s="157"/>
      <c r="P123" s="161"/>
      <c r="Q123" s="859"/>
      <c r="R123" s="860"/>
      <c r="S123" s="861"/>
      <c r="T123" s="159"/>
      <c r="U123" s="157"/>
      <c r="V123" s="172"/>
      <c r="W123" s="159"/>
      <c r="X123" s="157"/>
      <c r="Y123" s="161"/>
      <c r="Z123" s="159"/>
      <c r="AA123" s="157"/>
      <c r="AB123" s="172"/>
      <c r="AC123" s="156"/>
      <c r="AD123" s="157"/>
      <c r="AE123" s="158"/>
      <c r="AF123" s="824">
        <f>F123+I123+L123+O123+U123+X123+AA123+AD123</f>
        <v>0</v>
      </c>
      <c r="AG123" s="831"/>
      <c r="AH123" s="857">
        <f>IF(B123="","",(RANK(AF123,AF115:AF126)))</f>
      </c>
    </row>
    <row r="124" spans="1:34" ht="12.75" customHeight="1">
      <c r="A124" s="813"/>
      <c r="B124" s="830"/>
      <c r="C124" s="853">
        <f>IF(B124="",B124,VLOOKUP(B124,'[2]Список уч-ов'!$A:$K,11,FALSE))</f>
        <v>0</v>
      </c>
      <c r="D124" s="855" t="e">
        <f>IF(C124="",C124,VLOOKUP(C124,'[2]Список уч-ов'!$A:$K,11,FALSE))</f>
        <v>#N/A</v>
      </c>
      <c r="E124" s="188"/>
      <c r="F124" s="163"/>
      <c r="G124" s="186"/>
      <c r="H124" s="189"/>
      <c r="I124" s="163"/>
      <c r="J124" s="186"/>
      <c r="K124" s="189"/>
      <c r="L124" s="163"/>
      <c r="M124" s="186"/>
      <c r="N124" s="189"/>
      <c r="O124" s="163"/>
      <c r="P124" s="167"/>
      <c r="Q124" s="862"/>
      <c r="R124" s="863"/>
      <c r="S124" s="864"/>
      <c r="T124" s="165"/>
      <c r="U124" s="163"/>
      <c r="V124" s="186"/>
      <c r="W124" s="189"/>
      <c r="X124" s="163"/>
      <c r="Y124" s="186"/>
      <c r="Z124" s="189"/>
      <c r="AA124" s="163"/>
      <c r="AB124" s="167"/>
      <c r="AC124" s="162"/>
      <c r="AD124" s="163"/>
      <c r="AE124" s="164"/>
      <c r="AF124" s="856"/>
      <c r="AG124" s="832"/>
      <c r="AH124" s="858"/>
    </row>
    <row r="125" spans="1:34" ht="12.75" customHeight="1">
      <c r="A125" s="812" t="s">
        <v>13</v>
      </c>
      <c r="B125" s="814"/>
      <c r="C125" s="852">
        <f>IF(B125="",B125,VLOOKUP(B125,'Список уч-ов'!A:M,3,FALSE))</f>
        <v>0</v>
      </c>
      <c r="D125" s="854">
        <f>IF(B125="",B125,VLOOKUP(B125,'Список уч-ов'!A:M,7,FALSE))</f>
        <v>0</v>
      </c>
      <c r="E125" s="169"/>
      <c r="F125" s="157"/>
      <c r="G125" s="158"/>
      <c r="H125" s="156"/>
      <c r="I125" s="157"/>
      <c r="J125" s="158"/>
      <c r="K125" s="156"/>
      <c r="L125" s="157"/>
      <c r="M125" s="158"/>
      <c r="N125" s="156"/>
      <c r="O125" s="157"/>
      <c r="P125" s="158"/>
      <c r="Q125" s="156"/>
      <c r="R125" s="157"/>
      <c r="S125" s="158"/>
      <c r="T125" s="159"/>
      <c r="U125" s="160"/>
      <c r="V125" s="172"/>
      <c r="W125" s="159"/>
      <c r="X125" s="160"/>
      <c r="Y125" s="161"/>
      <c r="Z125" s="159"/>
      <c r="AA125" s="160"/>
      <c r="AB125" s="172"/>
      <c r="AC125" s="846"/>
      <c r="AD125" s="847"/>
      <c r="AE125" s="848"/>
      <c r="AF125" s="824">
        <f>F125+I125+L125+O125+U125+X125+AA125+R125</f>
        <v>0</v>
      </c>
      <c r="AG125" s="831"/>
      <c r="AH125" s="857">
        <f>IF(B125="","",(RANK(AF125,AF115:AF126)))</f>
      </c>
    </row>
    <row r="126" spans="1:34" ht="12.75" customHeight="1">
      <c r="A126" s="813"/>
      <c r="B126" s="815"/>
      <c r="C126" s="853">
        <f>IF(B126="",B126,VLOOKUP(B126,'[2]Список уч-ов'!$A:$K,11,FALSE))</f>
        <v>0</v>
      </c>
      <c r="D126" s="855" t="e">
        <f>IF(C126="",C126,VLOOKUP(C126,'[2]Список уч-ов'!$A:$K,11,FALSE))</f>
        <v>#N/A</v>
      </c>
      <c r="E126" s="170"/>
      <c r="F126" s="163"/>
      <c r="G126" s="164"/>
      <c r="H126" s="162"/>
      <c r="I126" s="163"/>
      <c r="J126" s="164"/>
      <c r="K126" s="162"/>
      <c r="L126" s="163"/>
      <c r="M126" s="164"/>
      <c r="N126" s="162"/>
      <c r="O126" s="163"/>
      <c r="P126" s="164"/>
      <c r="Q126" s="162"/>
      <c r="R126" s="163"/>
      <c r="S126" s="164"/>
      <c r="T126" s="165"/>
      <c r="U126" s="171"/>
      <c r="V126" s="167"/>
      <c r="W126" s="165"/>
      <c r="X126" s="168"/>
      <c r="Y126" s="167"/>
      <c r="Z126" s="165"/>
      <c r="AA126" s="168"/>
      <c r="AB126" s="167"/>
      <c r="AC126" s="849"/>
      <c r="AD126" s="850"/>
      <c r="AE126" s="851"/>
      <c r="AF126" s="856"/>
      <c r="AG126" s="832"/>
      <c r="AH126" s="858"/>
    </row>
    <row r="127" spans="1:34" ht="12.75" customHeight="1">
      <c r="A127" s="173"/>
      <c r="B127" s="190"/>
      <c r="C127" s="175"/>
      <c r="D127" s="176"/>
      <c r="E127" s="177"/>
      <c r="F127" s="178"/>
      <c r="G127" s="180"/>
      <c r="H127" s="180"/>
      <c r="I127" s="178"/>
      <c r="J127" s="180"/>
      <c r="K127" s="180"/>
      <c r="L127" s="178"/>
      <c r="M127" s="180"/>
      <c r="N127" s="180"/>
      <c r="O127" s="178"/>
      <c r="P127" s="180"/>
      <c r="Q127" s="180"/>
      <c r="R127" s="178"/>
      <c r="S127" s="179"/>
      <c r="T127" s="191"/>
      <c r="U127" s="191"/>
      <c r="V127" s="191"/>
      <c r="W127" s="179"/>
      <c r="X127" s="178"/>
      <c r="Y127" s="180"/>
      <c r="Z127" s="180"/>
      <c r="AA127" s="178"/>
      <c r="AB127" s="179"/>
      <c r="AC127" s="180"/>
      <c r="AD127" s="178"/>
      <c r="AE127" s="179"/>
      <c r="AF127" s="182"/>
      <c r="AG127" s="192"/>
      <c r="AH127" s="182"/>
    </row>
    <row r="128" spans="1:34" ht="13.5" customHeight="1">
      <c r="A128" s="835"/>
      <c r="C128" s="839"/>
      <c r="D128" s="194"/>
      <c r="E128" s="841"/>
      <c r="F128" s="842"/>
      <c r="G128" s="842"/>
      <c r="H128" s="195"/>
      <c r="I128" s="196"/>
      <c r="J128" s="195"/>
      <c r="K128" s="195"/>
      <c r="L128" s="196"/>
      <c r="M128" s="195"/>
      <c r="N128" s="195"/>
      <c r="O128" s="196"/>
      <c r="P128" s="195"/>
      <c r="Q128" s="195"/>
      <c r="R128" s="196"/>
      <c r="S128" s="195"/>
      <c r="T128" s="195"/>
      <c r="U128" s="196"/>
      <c r="V128" s="195"/>
      <c r="W128" s="195"/>
      <c r="X128" s="196"/>
      <c r="Y128" s="195"/>
      <c r="Z128" s="195"/>
      <c r="AA128" s="196"/>
      <c r="AB128" s="195"/>
      <c r="AC128" s="195"/>
      <c r="AD128" s="196"/>
      <c r="AE128" s="195"/>
      <c r="AF128" s="843"/>
      <c r="AG128" s="837"/>
      <c r="AH128" s="837"/>
    </row>
    <row r="129" spans="1:34" ht="13.5" customHeight="1">
      <c r="A129" s="835"/>
      <c r="B129" s="197"/>
      <c r="C129" s="840"/>
      <c r="D129" s="198"/>
      <c r="E129" s="842"/>
      <c r="F129" s="842"/>
      <c r="G129" s="842"/>
      <c r="H129" s="17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  <c r="T129" s="199"/>
      <c r="U129" s="199"/>
      <c r="V129" s="179"/>
      <c r="W129" s="199"/>
      <c r="X129" s="199"/>
      <c r="Y129" s="199"/>
      <c r="Z129" s="199"/>
      <c r="AA129" s="199"/>
      <c r="AB129" s="179"/>
      <c r="AC129" s="199"/>
      <c r="AD129" s="199"/>
      <c r="AE129" s="199"/>
      <c r="AF129" s="843"/>
      <c r="AG129" s="837"/>
      <c r="AH129" s="837"/>
    </row>
    <row r="130" spans="1:34" ht="12.75" customHeight="1">
      <c r="A130" s="135" t="str">
        <f>'Список уч-ов'!$B$122</f>
        <v>Главный судья - судья МК, ВК</v>
      </c>
      <c r="B130" s="190"/>
      <c r="C130" s="150"/>
      <c r="D130" s="206"/>
      <c r="E130" s="177"/>
      <c r="F130" s="178"/>
      <c r="G130" s="180"/>
      <c r="H130" s="180"/>
      <c r="I130" s="178"/>
      <c r="J130" s="180"/>
      <c r="K130" s="180"/>
      <c r="L130" s="178"/>
      <c r="M130" s="180"/>
      <c r="N130" s="180"/>
      <c r="O130" s="178"/>
      <c r="P130" s="179"/>
      <c r="Q130" s="191"/>
      <c r="R130" s="150"/>
      <c r="S130" s="191"/>
      <c r="T130" s="179"/>
      <c r="U130" s="178"/>
      <c r="V130" s="179"/>
      <c r="W130" s="180"/>
      <c r="X130" s="208"/>
      <c r="Y130" s="180"/>
      <c r="Z130" s="180"/>
      <c r="AA130" s="208"/>
      <c r="AB130" s="179"/>
      <c r="AC130" s="191"/>
      <c r="AD130" s="150"/>
      <c r="AE130" s="191"/>
      <c r="AF130" s="182"/>
      <c r="AG130" s="183"/>
      <c r="AH130" s="209" t="str">
        <f>'Список уч-ов'!$H$122</f>
        <v>М.Д. Блюм (г. Москва)</v>
      </c>
    </row>
    <row r="131" spans="1:34" ht="12.75" customHeight="1">
      <c r="A131" s="135"/>
      <c r="B131" s="190"/>
      <c r="C131" s="150"/>
      <c r="D131" s="206"/>
      <c r="E131" s="177"/>
      <c r="F131" s="178"/>
      <c r="G131" s="180"/>
      <c r="H131" s="180"/>
      <c r="I131" s="178"/>
      <c r="J131" s="180"/>
      <c r="K131" s="180"/>
      <c r="L131" s="178"/>
      <c r="M131" s="180"/>
      <c r="N131" s="180"/>
      <c r="O131" s="178"/>
      <c r="P131" s="179"/>
      <c r="Q131" s="191"/>
      <c r="R131" s="150"/>
      <c r="S131" s="191"/>
      <c r="T131" s="179"/>
      <c r="U131" s="178"/>
      <c r="V131" s="179"/>
      <c r="W131" s="180"/>
      <c r="X131" s="208"/>
      <c r="Y131" s="180"/>
      <c r="Z131" s="180"/>
      <c r="AA131" s="208"/>
      <c r="AB131" s="179"/>
      <c r="AC131" s="191"/>
      <c r="AD131" s="150"/>
      <c r="AE131" s="191"/>
      <c r="AF131" s="182"/>
      <c r="AG131" s="183"/>
      <c r="AH131" s="209"/>
    </row>
    <row r="132" spans="1:34" ht="12.75" customHeight="1">
      <c r="A132" s="135" t="str">
        <f>'Список уч-ов'!$B$124</f>
        <v>Главный секретарь - судья МК, ВК</v>
      </c>
      <c r="B132" s="190"/>
      <c r="C132" s="150"/>
      <c r="D132" s="206"/>
      <c r="E132" s="177"/>
      <c r="F132" s="178"/>
      <c r="G132" s="180"/>
      <c r="H132" s="180"/>
      <c r="I132" s="178"/>
      <c r="J132" s="180"/>
      <c r="K132" s="180"/>
      <c r="L132" s="178"/>
      <c r="M132" s="180"/>
      <c r="N132" s="180"/>
      <c r="O132" s="178"/>
      <c r="P132" s="179"/>
      <c r="Q132" s="191"/>
      <c r="R132" s="150"/>
      <c r="S132" s="191"/>
      <c r="T132" s="179"/>
      <c r="U132" s="178"/>
      <c r="V132" s="179"/>
      <c r="W132" s="180"/>
      <c r="X132" s="208"/>
      <c r="Y132" s="180"/>
      <c r="Z132" s="180"/>
      <c r="AA132" s="208"/>
      <c r="AB132" s="179"/>
      <c r="AC132" s="191"/>
      <c r="AD132" s="150"/>
      <c r="AE132" s="191"/>
      <c r="AF132" s="182"/>
      <c r="AG132" s="183"/>
      <c r="AH132" s="209" t="str">
        <f>'Список уч-ов'!$H$124</f>
        <v>А.С. Рожкова (г. Н Новгород)</v>
      </c>
    </row>
    <row r="133" spans="1:34" ht="13.5" customHeight="1">
      <c r="A133" s="835"/>
      <c r="B133" s="835"/>
      <c r="C133" s="839"/>
      <c r="D133" s="194"/>
      <c r="E133" s="200"/>
      <c r="F133" s="196"/>
      <c r="G133" s="195"/>
      <c r="H133" s="841"/>
      <c r="I133" s="842"/>
      <c r="J133" s="842"/>
      <c r="K133" s="195"/>
      <c r="L133" s="196"/>
      <c r="M133" s="195"/>
      <c r="N133" s="195"/>
      <c r="O133" s="196"/>
      <c r="P133" s="195"/>
      <c r="Q133" s="195"/>
      <c r="R133" s="196"/>
      <c r="S133" s="195"/>
      <c r="T133" s="195"/>
      <c r="U133" s="196"/>
      <c r="V133" s="195"/>
      <c r="W133" s="195"/>
      <c r="X133" s="196"/>
      <c r="Y133" s="195"/>
      <c r="Z133" s="195"/>
      <c r="AA133" s="196"/>
      <c r="AB133" s="195"/>
      <c r="AC133" s="195"/>
      <c r="AD133" s="196"/>
      <c r="AE133" s="195"/>
      <c r="AF133" s="843"/>
      <c r="AG133" s="837"/>
      <c r="AH133" s="837"/>
    </row>
    <row r="134" spans="1:34" ht="13.5" customHeight="1">
      <c r="A134" s="835"/>
      <c r="B134" s="838"/>
      <c r="C134" s="840"/>
      <c r="D134" s="198"/>
      <c r="E134" s="177"/>
      <c r="F134" s="199"/>
      <c r="G134" s="199"/>
      <c r="H134" s="842"/>
      <c r="I134" s="842"/>
      <c r="J134" s="842"/>
      <c r="K134" s="199"/>
      <c r="L134" s="199"/>
      <c r="M134" s="199"/>
      <c r="N134" s="199"/>
      <c r="O134" s="199"/>
      <c r="P134" s="199"/>
      <c r="Q134" s="199"/>
      <c r="R134" s="199"/>
      <c r="S134" s="199"/>
      <c r="T134" s="199"/>
      <c r="U134" s="199"/>
      <c r="V134" s="179"/>
      <c r="W134" s="199"/>
      <c r="X134" s="199"/>
      <c r="Y134" s="199"/>
      <c r="Z134" s="199"/>
      <c r="AA134" s="199"/>
      <c r="AB134" s="179"/>
      <c r="AC134" s="199"/>
      <c r="AD134" s="199"/>
      <c r="AE134" s="199"/>
      <c r="AF134" s="843"/>
      <c r="AG134" s="837"/>
      <c r="AH134" s="837"/>
    </row>
    <row r="135" spans="1:34" ht="13.5" customHeight="1">
      <c r="A135" s="835"/>
      <c r="B135" s="835"/>
      <c r="C135" s="839"/>
      <c r="D135" s="194"/>
      <c r="E135" s="200"/>
      <c r="F135" s="196"/>
      <c r="G135" s="195"/>
      <c r="H135" s="195"/>
      <c r="I135" s="196"/>
      <c r="J135" s="195"/>
      <c r="K135" s="841"/>
      <c r="L135" s="842"/>
      <c r="M135" s="842"/>
      <c r="N135" s="195"/>
      <c r="O135" s="196"/>
      <c r="P135" s="195"/>
      <c r="Q135" s="195"/>
      <c r="R135" s="196"/>
      <c r="S135" s="195"/>
      <c r="T135" s="195"/>
      <c r="U135" s="196"/>
      <c r="V135" s="195"/>
      <c r="W135" s="195"/>
      <c r="X135" s="196"/>
      <c r="Y135" s="195"/>
      <c r="Z135" s="195"/>
      <c r="AA135" s="196"/>
      <c r="AB135" s="195"/>
      <c r="AC135" s="195"/>
      <c r="AD135" s="196"/>
      <c r="AE135" s="195"/>
      <c r="AF135" s="843"/>
      <c r="AG135" s="836"/>
      <c r="AH135" s="837"/>
    </row>
    <row r="136" spans="1:34" ht="13.5" customHeight="1">
      <c r="A136" s="835"/>
      <c r="B136" s="838"/>
      <c r="C136" s="840"/>
      <c r="D136" s="198"/>
      <c r="E136" s="177"/>
      <c r="F136" s="199"/>
      <c r="G136" s="199"/>
      <c r="H136" s="199"/>
      <c r="I136" s="199"/>
      <c r="J136" s="199"/>
      <c r="K136" s="842"/>
      <c r="L136" s="842"/>
      <c r="M136" s="842"/>
      <c r="N136" s="199"/>
      <c r="O136" s="199"/>
      <c r="P136" s="199"/>
      <c r="Q136" s="199"/>
      <c r="R136" s="199"/>
      <c r="S136" s="199"/>
      <c r="T136" s="199"/>
      <c r="U136" s="199"/>
      <c r="V136" s="199"/>
      <c r="W136" s="199"/>
      <c r="X136" s="199"/>
      <c r="Y136" s="199"/>
      <c r="Z136" s="199"/>
      <c r="AA136" s="199"/>
      <c r="AB136" s="199"/>
      <c r="AC136" s="199"/>
      <c r="AD136" s="199"/>
      <c r="AE136" s="199"/>
      <c r="AF136" s="843"/>
      <c r="AG136" s="836"/>
      <c r="AH136" s="837"/>
    </row>
    <row r="137" spans="1:34" ht="13.5" customHeight="1">
      <c r="A137" s="835"/>
      <c r="B137" s="835"/>
      <c r="C137" s="839"/>
      <c r="D137" s="194"/>
      <c r="E137" s="200"/>
      <c r="F137" s="196"/>
      <c r="G137" s="195"/>
      <c r="H137" s="195"/>
      <c r="I137" s="196"/>
      <c r="J137" s="195"/>
      <c r="K137" s="195"/>
      <c r="L137" s="196"/>
      <c r="M137" s="195"/>
      <c r="N137" s="841"/>
      <c r="O137" s="842"/>
      <c r="P137" s="842"/>
      <c r="Q137" s="195"/>
      <c r="R137" s="196"/>
      <c r="S137" s="195"/>
      <c r="T137" s="195"/>
      <c r="U137" s="196"/>
      <c r="V137" s="195"/>
      <c r="W137" s="195"/>
      <c r="X137" s="196"/>
      <c r="Y137" s="195"/>
      <c r="Z137" s="195"/>
      <c r="AA137" s="196"/>
      <c r="AB137" s="195"/>
      <c r="AC137" s="195"/>
      <c r="AD137" s="196"/>
      <c r="AE137" s="195"/>
      <c r="AF137" s="843"/>
      <c r="AG137" s="836"/>
      <c r="AH137" s="837"/>
    </row>
    <row r="138" spans="1:34" ht="13.5" customHeight="1">
      <c r="A138" s="835"/>
      <c r="B138" s="838"/>
      <c r="C138" s="840"/>
      <c r="D138" s="198"/>
      <c r="E138" s="177"/>
      <c r="F138" s="199"/>
      <c r="G138" s="199"/>
      <c r="H138" s="199"/>
      <c r="I138" s="199"/>
      <c r="J138" s="199"/>
      <c r="K138" s="199"/>
      <c r="L138" s="199"/>
      <c r="M138" s="199"/>
      <c r="N138" s="842"/>
      <c r="O138" s="842"/>
      <c r="P138" s="842"/>
      <c r="Q138" s="199"/>
      <c r="R138" s="199"/>
      <c r="S138" s="199"/>
      <c r="T138" s="199"/>
      <c r="U138" s="199"/>
      <c r="V138" s="179"/>
      <c r="W138" s="199"/>
      <c r="X138" s="199"/>
      <c r="Y138" s="199"/>
      <c r="Z138" s="199"/>
      <c r="AA138" s="199"/>
      <c r="AB138" s="179"/>
      <c r="AC138" s="199"/>
      <c r="AD138" s="199"/>
      <c r="AE138" s="199"/>
      <c r="AF138" s="843"/>
      <c r="AG138" s="836"/>
      <c r="AH138" s="837"/>
    </row>
    <row r="139" spans="1:34" ht="13.5" customHeight="1">
      <c r="A139" s="835"/>
      <c r="B139" s="835"/>
      <c r="C139" s="839"/>
      <c r="D139" s="194"/>
      <c r="E139" s="200"/>
      <c r="F139" s="196"/>
      <c r="G139" s="195"/>
      <c r="H139" s="195"/>
      <c r="I139" s="196"/>
      <c r="J139" s="195"/>
      <c r="K139" s="195"/>
      <c r="L139" s="196"/>
      <c r="M139" s="195"/>
      <c r="N139" s="195"/>
      <c r="O139" s="196"/>
      <c r="P139" s="195"/>
      <c r="Q139" s="841"/>
      <c r="R139" s="842"/>
      <c r="S139" s="842"/>
      <c r="T139" s="195"/>
      <c r="U139" s="196"/>
      <c r="V139" s="201"/>
      <c r="W139" s="841"/>
      <c r="X139" s="842"/>
      <c r="Y139" s="842"/>
      <c r="Z139" s="195"/>
      <c r="AA139" s="196"/>
      <c r="AB139" s="201"/>
      <c r="AC139" s="841"/>
      <c r="AD139" s="842"/>
      <c r="AE139" s="842"/>
      <c r="AF139" s="843"/>
      <c r="AG139" s="836"/>
      <c r="AH139" s="837"/>
    </row>
    <row r="140" spans="1:34" ht="13.5" customHeight="1">
      <c r="A140" s="835"/>
      <c r="B140" s="838"/>
      <c r="C140" s="840"/>
      <c r="D140" s="198"/>
      <c r="E140" s="177"/>
      <c r="F140" s="199"/>
      <c r="G140" s="179"/>
      <c r="H140" s="179"/>
      <c r="I140" s="199"/>
      <c r="J140" s="179"/>
      <c r="K140" s="179"/>
      <c r="L140" s="199"/>
      <c r="M140" s="179"/>
      <c r="N140" s="179"/>
      <c r="O140" s="199"/>
      <c r="P140" s="179"/>
      <c r="Q140" s="842"/>
      <c r="R140" s="842"/>
      <c r="S140" s="842"/>
      <c r="T140" s="179"/>
      <c r="U140" s="199"/>
      <c r="V140" s="179"/>
      <c r="W140" s="842"/>
      <c r="X140" s="842"/>
      <c r="Y140" s="842"/>
      <c r="Z140" s="179"/>
      <c r="AA140" s="199"/>
      <c r="AB140" s="179"/>
      <c r="AC140" s="842"/>
      <c r="AD140" s="842"/>
      <c r="AE140" s="842"/>
      <c r="AF140" s="843"/>
      <c r="AG140" s="836"/>
      <c r="AH140" s="837"/>
    </row>
    <row r="141" spans="1:34" ht="13.5" customHeight="1">
      <c r="A141" s="835"/>
      <c r="B141" s="835"/>
      <c r="C141" s="839"/>
      <c r="D141" s="194"/>
      <c r="E141" s="202"/>
      <c r="F141" s="196"/>
      <c r="G141" s="195"/>
      <c r="H141" s="195"/>
      <c r="I141" s="196"/>
      <c r="J141" s="195"/>
      <c r="K141" s="195"/>
      <c r="L141" s="196"/>
      <c r="M141" s="195"/>
      <c r="N141" s="195"/>
      <c r="O141" s="196"/>
      <c r="P141" s="195"/>
      <c r="Q141" s="195"/>
      <c r="R141" s="196"/>
      <c r="S141" s="201"/>
      <c r="T141" s="841"/>
      <c r="U141" s="841"/>
      <c r="V141" s="841"/>
      <c r="W141" s="195"/>
      <c r="X141" s="196"/>
      <c r="Y141" s="201"/>
      <c r="Z141" s="841"/>
      <c r="AA141" s="842"/>
      <c r="AB141" s="842"/>
      <c r="AC141" s="195"/>
      <c r="AD141" s="196"/>
      <c r="AE141" s="201"/>
      <c r="AF141" s="843"/>
      <c r="AG141" s="837"/>
      <c r="AH141" s="837"/>
    </row>
    <row r="142" spans="1:34" ht="13.5" customHeight="1">
      <c r="A142" s="835"/>
      <c r="B142" s="838"/>
      <c r="C142" s="840"/>
      <c r="D142" s="198"/>
      <c r="E142" s="177"/>
      <c r="F142" s="199"/>
      <c r="G142" s="179"/>
      <c r="H142" s="179"/>
      <c r="I142" s="199"/>
      <c r="J142" s="179"/>
      <c r="K142" s="179"/>
      <c r="L142" s="199"/>
      <c r="M142" s="179"/>
      <c r="N142" s="179"/>
      <c r="O142" s="199"/>
      <c r="P142" s="179"/>
      <c r="Q142" s="179"/>
      <c r="R142" s="199"/>
      <c r="S142" s="179"/>
      <c r="T142" s="841"/>
      <c r="U142" s="841"/>
      <c r="V142" s="841"/>
      <c r="W142" s="179"/>
      <c r="X142" s="199"/>
      <c r="Y142" s="179"/>
      <c r="Z142" s="842"/>
      <c r="AA142" s="842"/>
      <c r="AB142" s="842"/>
      <c r="AC142" s="179"/>
      <c r="AD142" s="199"/>
      <c r="AE142" s="179"/>
      <c r="AF142" s="843"/>
      <c r="AG142" s="837"/>
      <c r="AH142" s="837"/>
    </row>
    <row r="143" spans="1:37" s="203" customFormat="1" ht="15">
      <c r="A143" s="150"/>
      <c r="B143" s="835"/>
      <c r="D143" s="204"/>
      <c r="E143" s="150"/>
      <c r="F143" s="193"/>
      <c r="G143" s="150"/>
      <c r="H143" s="150"/>
      <c r="I143" s="193"/>
      <c r="J143" s="150"/>
      <c r="K143" s="150"/>
      <c r="L143" s="193"/>
      <c r="M143" s="150"/>
      <c r="N143" s="150"/>
      <c r="O143" s="193"/>
      <c r="P143" s="150"/>
      <c r="Q143" s="150"/>
      <c r="R143" s="193"/>
      <c r="S143" s="150"/>
      <c r="T143" s="150"/>
      <c r="U143" s="193"/>
      <c r="V143" s="150"/>
      <c r="W143" s="150"/>
      <c r="X143" s="193"/>
      <c r="Y143" s="150"/>
      <c r="Z143" s="150"/>
      <c r="AA143" s="193"/>
      <c r="AB143" s="150"/>
      <c r="AC143" s="150"/>
      <c r="AD143" s="193"/>
      <c r="AE143" s="150"/>
      <c r="AF143" s="205"/>
      <c r="AG143" s="205"/>
      <c r="AH143" s="205"/>
      <c r="AI143" s="150"/>
      <c r="AJ143" s="150"/>
      <c r="AK143" s="150"/>
    </row>
    <row r="144" spans="1:37" s="203" customFormat="1" ht="15">
      <c r="A144" s="150"/>
      <c r="B144" s="838"/>
      <c r="D144" s="204"/>
      <c r="E144" s="150"/>
      <c r="F144" s="193"/>
      <c r="G144" s="150"/>
      <c r="H144" s="150"/>
      <c r="I144" s="193"/>
      <c r="J144" s="150"/>
      <c r="K144" s="150"/>
      <c r="L144" s="193"/>
      <c r="M144" s="150"/>
      <c r="N144" s="150"/>
      <c r="O144" s="193"/>
      <c r="P144" s="150"/>
      <c r="Q144" s="150"/>
      <c r="R144" s="193"/>
      <c r="S144" s="150"/>
      <c r="T144" s="150"/>
      <c r="U144" s="193"/>
      <c r="V144" s="150"/>
      <c r="W144" s="150"/>
      <c r="X144" s="193"/>
      <c r="Y144" s="150"/>
      <c r="Z144" s="150"/>
      <c r="AA144" s="193"/>
      <c r="AB144" s="150"/>
      <c r="AC144" s="150"/>
      <c r="AD144" s="193"/>
      <c r="AE144" s="150"/>
      <c r="AF144" s="205"/>
      <c r="AG144" s="205"/>
      <c r="AH144" s="205"/>
      <c r="AI144" s="150"/>
      <c r="AJ144" s="150"/>
      <c r="AK144" s="150"/>
    </row>
  </sheetData>
  <sheetProtection/>
  <mergeCells count="504">
    <mergeCell ref="AC36:AE36"/>
    <mergeCell ref="AC21:AE21"/>
    <mergeCell ref="AC99:AE99"/>
    <mergeCell ref="AC84:AE84"/>
    <mergeCell ref="AC69:AE69"/>
    <mergeCell ref="AC51:AE51"/>
    <mergeCell ref="AC32:AE33"/>
    <mergeCell ref="AC47:AE48"/>
    <mergeCell ref="AC62:AE63"/>
    <mergeCell ref="AC17:AE18"/>
    <mergeCell ref="AF17:AF18"/>
    <mergeCell ref="AC6:AE6"/>
    <mergeCell ref="A3:AH3"/>
    <mergeCell ref="AG17:AG18"/>
    <mergeCell ref="AH17:AH18"/>
    <mergeCell ref="A17:A18"/>
    <mergeCell ref="B17:B18"/>
    <mergeCell ref="C17:C18"/>
    <mergeCell ref="D17:D18"/>
    <mergeCell ref="AF32:AF33"/>
    <mergeCell ref="AG32:AG33"/>
    <mergeCell ref="AH32:AH33"/>
    <mergeCell ref="A32:A33"/>
    <mergeCell ref="B32:B33"/>
    <mergeCell ref="C32:C33"/>
    <mergeCell ref="D32:D33"/>
    <mergeCell ref="AF47:AF48"/>
    <mergeCell ref="AG47:AG48"/>
    <mergeCell ref="AH47:AH48"/>
    <mergeCell ref="A47:A48"/>
    <mergeCell ref="B47:B48"/>
    <mergeCell ref="C47:C48"/>
    <mergeCell ref="D47:D48"/>
    <mergeCell ref="AF62:AF63"/>
    <mergeCell ref="AG62:AG63"/>
    <mergeCell ref="AH62:AH63"/>
    <mergeCell ref="A62:A63"/>
    <mergeCell ref="B62:B63"/>
    <mergeCell ref="C62:C63"/>
    <mergeCell ref="D62:D63"/>
    <mergeCell ref="AH95:AH96"/>
    <mergeCell ref="A80:A81"/>
    <mergeCell ref="B80:B81"/>
    <mergeCell ref="C80:C81"/>
    <mergeCell ref="D80:D81"/>
    <mergeCell ref="AC80:AE81"/>
    <mergeCell ref="AF80:AF81"/>
    <mergeCell ref="AG80:AG81"/>
    <mergeCell ref="AH80:AH81"/>
    <mergeCell ref="Q93:S94"/>
    <mergeCell ref="AF110:AF111"/>
    <mergeCell ref="AG110:AG111"/>
    <mergeCell ref="AH110:AH111"/>
    <mergeCell ref="A95:A96"/>
    <mergeCell ref="B95:B96"/>
    <mergeCell ref="C95:C96"/>
    <mergeCell ref="D95:D96"/>
    <mergeCell ref="AC95:AE96"/>
    <mergeCell ref="AF95:AF96"/>
    <mergeCell ref="AG95:AG96"/>
    <mergeCell ref="Z141:AB142"/>
    <mergeCell ref="AC139:AE140"/>
    <mergeCell ref="A110:A111"/>
    <mergeCell ref="B110:B111"/>
    <mergeCell ref="C110:C111"/>
    <mergeCell ref="D110:D111"/>
    <mergeCell ref="AC110:AE111"/>
    <mergeCell ref="A137:A138"/>
    <mergeCell ref="A125:A126"/>
    <mergeCell ref="B125:B126"/>
    <mergeCell ref="AH141:AH142"/>
    <mergeCell ref="B143:B144"/>
    <mergeCell ref="AF139:AF140"/>
    <mergeCell ref="AG139:AG140"/>
    <mergeCell ref="AH139:AH140"/>
    <mergeCell ref="AH137:AH138"/>
    <mergeCell ref="B137:B138"/>
    <mergeCell ref="C137:C138"/>
    <mergeCell ref="N137:P138"/>
    <mergeCell ref="AF141:AF142"/>
    <mergeCell ref="AG141:AG142"/>
    <mergeCell ref="A139:A140"/>
    <mergeCell ref="B139:B140"/>
    <mergeCell ref="C139:C140"/>
    <mergeCell ref="Q139:S140"/>
    <mergeCell ref="W139:Y140"/>
    <mergeCell ref="A141:A142"/>
    <mergeCell ref="B141:B142"/>
    <mergeCell ref="C141:C142"/>
    <mergeCell ref="T141:V142"/>
    <mergeCell ref="AH133:AH134"/>
    <mergeCell ref="AH135:AH136"/>
    <mergeCell ref="A135:A136"/>
    <mergeCell ref="B135:B136"/>
    <mergeCell ref="AG133:AG134"/>
    <mergeCell ref="AG137:AG138"/>
    <mergeCell ref="C135:C136"/>
    <mergeCell ref="K135:M136"/>
    <mergeCell ref="AF135:AF136"/>
    <mergeCell ref="AG135:AG136"/>
    <mergeCell ref="AF137:AF138"/>
    <mergeCell ref="E128:G129"/>
    <mergeCell ref="AF128:AF129"/>
    <mergeCell ref="A133:A134"/>
    <mergeCell ref="B133:B134"/>
    <mergeCell ref="C133:C134"/>
    <mergeCell ref="H133:J134"/>
    <mergeCell ref="AF133:AF134"/>
    <mergeCell ref="A128:A129"/>
    <mergeCell ref="C128:C129"/>
    <mergeCell ref="C125:C126"/>
    <mergeCell ref="D125:D126"/>
    <mergeCell ref="AC125:AE126"/>
    <mergeCell ref="AF125:AF126"/>
    <mergeCell ref="AG125:AG126"/>
    <mergeCell ref="AH125:AH126"/>
    <mergeCell ref="AG128:AG129"/>
    <mergeCell ref="AH128:AH129"/>
    <mergeCell ref="AG121:AG122"/>
    <mergeCell ref="AH121:AH122"/>
    <mergeCell ref="AG123:AG124"/>
    <mergeCell ref="AH123:AH124"/>
    <mergeCell ref="N121:P122"/>
    <mergeCell ref="AF121:AF122"/>
    <mergeCell ref="A123:A124"/>
    <mergeCell ref="B123:B124"/>
    <mergeCell ref="C123:C124"/>
    <mergeCell ref="D123:D124"/>
    <mergeCell ref="Q123:S124"/>
    <mergeCell ref="AF123:AF124"/>
    <mergeCell ref="A121:A122"/>
    <mergeCell ref="B121:B122"/>
    <mergeCell ref="C121:C122"/>
    <mergeCell ref="D121:D122"/>
    <mergeCell ref="AH117:AH118"/>
    <mergeCell ref="A119:A120"/>
    <mergeCell ref="B119:B120"/>
    <mergeCell ref="C119:C120"/>
    <mergeCell ref="D119:D120"/>
    <mergeCell ref="K119:M120"/>
    <mergeCell ref="AF119:AF120"/>
    <mergeCell ref="AG119:AG120"/>
    <mergeCell ref="AH119:AH120"/>
    <mergeCell ref="AF115:AF116"/>
    <mergeCell ref="AG115:AG116"/>
    <mergeCell ref="AH115:AH116"/>
    <mergeCell ref="A117:A118"/>
    <mergeCell ref="B117:B118"/>
    <mergeCell ref="C117:C118"/>
    <mergeCell ref="D117:D118"/>
    <mergeCell ref="H117:J118"/>
    <mergeCell ref="AF117:AF118"/>
    <mergeCell ref="AG117:AG118"/>
    <mergeCell ref="AC114:AE114"/>
    <mergeCell ref="A115:A116"/>
    <mergeCell ref="B115:B116"/>
    <mergeCell ref="C115:C116"/>
    <mergeCell ref="D115:D116"/>
    <mergeCell ref="E115:G116"/>
    <mergeCell ref="Q114:S114"/>
    <mergeCell ref="T114:V114"/>
    <mergeCell ref="W114:Y114"/>
    <mergeCell ref="Z114:AB114"/>
    <mergeCell ref="E114:G114"/>
    <mergeCell ref="H114:J114"/>
    <mergeCell ref="K114:M114"/>
    <mergeCell ref="N114:P114"/>
    <mergeCell ref="Q108:S109"/>
    <mergeCell ref="AF108:AF109"/>
    <mergeCell ref="AG108:AG109"/>
    <mergeCell ref="AH108:AH109"/>
    <mergeCell ref="A108:A109"/>
    <mergeCell ref="B108:B109"/>
    <mergeCell ref="C108:C109"/>
    <mergeCell ref="D108:D109"/>
    <mergeCell ref="N106:P107"/>
    <mergeCell ref="AF106:AF107"/>
    <mergeCell ref="AG106:AG107"/>
    <mergeCell ref="AH106:AH107"/>
    <mergeCell ref="AH102:AH103"/>
    <mergeCell ref="A104:A105"/>
    <mergeCell ref="B104:B105"/>
    <mergeCell ref="C104:C105"/>
    <mergeCell ref="D104:D105"/>
    <mergeCell ref="K104:M105"/>
    <mergeCell ref="AG104:AG105"/>
    <mergeCell ref="AH104:AH105"/>
    <mergeCell ref="AF100:AF101"/>
    <mergeCell ref="AG100:AG101"/>
    <mergeCell ref="AH100:AH101"/>
    <mergeCell ref="AG102:AG103"/>
    <mergeCell ref="B102:B103"/>
    <mergeCell ref="C102:C103"/>
    <mergeCell ref="D102:D103"/>
    <mergeCell ref="H102:J103"/>
    <mergeCell ref="AF102:AF103"/>
    <mergeCell ref="AF104:AF105"/>
    <mergeCell ref="E100:G101"/>
    <mergeCell ref="A106:A107"/>
    <mergeCell ref="B106:B107"/>
    <mergeCell ref="C106:C107"/>
    <mergeCell ref="D106:D107"/>
    <mergeCell ref="A100:A101"/>
    <mergeCell ref="B100:B101"/>
    <mergeCell ref="C100:C101"/>
    <mergeCell ref="D100:D101"/>
    <mergeCell ref="A102:A103"/>
    <mergeCell ref="Q99:S99"/>
    <mergeCell ref="T99:V99"/>
    <mergeCell ref="W99:Y99"/>
    <mergeCell ref="Z99:AB99"/>
    <mergeCell ref="E99:G99"/>
    <mergeCell ref="H99:J99"/>
    <mergeCell ref="K99:M99"/>
    <mergeCell ref="N99:P99"/>
    <mergeCell ref="AF93:AF94"/>
    <mergeCell ref="AG93:AG94"/>
    <mergeCell ref="AH93:AH94"/>
    <mergeCell ref="A93:A94"/>
    <mergeCell ref="B93:B94"/>
    <mergeCell ref="C93:C94"/>
    <mergeCell ref="D93:D94"/>
    <mergeCell ref="N91:P92"/>
    <mergeCell ref="AF91:AF92"/>
    <mergeCell ref="AG91:AG92"/>
    <mergeCell ref="AH91:AH92"/>
    <mergeCell ref="AH87:AH88"/>
    <mergeCell ref="A89:A90"/>
    <mergeCell ref="B89:B90"/>
    <mergeCell ref="C89:C90"/>
    <mergeCell ref="D89:D90"/>
    <mergeCell ref="K89:M90"/>
    <mergeCell ref="H87:J88"/>
    <mergeCell ref="AF87:AF88"/>
    <mergeCell ref="AF89:AF90"/>
    <mergeCell ref="AG89:AG90"/>
    <mergeCell ref="AH89:AH90"/>
    <mergeCell ref="AF85:AF86"/>
    <mergeCell ref="AG85:AG86"/>
    <mergeCell ref="AH85:AH86"/>
    <mergeCell ref="AG87:AG88"/>
    <mergeCell ref="B85:B86"/>
    <mergeCell ref="C85:C86"/>
    <mergeCell ref="D85:D86"/>
    <mergeCell ref="A87:A88"/>
    <mergeCell ref="B87:B88"/>
    <mergeCell ref="C87:C88"/>
    <mergeCell ref="D87:D88"/>
    <mergeCell ref="E84:G84"/>
    <mergeCell ref="H84:J84"/>
    <mergeCell ref="K84:M84"/>
    <mergeCell ref="N84:P84"/>
    <mergeCell ref="E85:G86"/>
    <mergeCell ref="A91:A92"/>
    <mergeCell ref="B91:B92"/>
    <mergeCell ref="C91:C92"/>
    <mergeCell ref="D91:D92"/>
    <mergeCell ref="A85:A86"/>
    <mergeCell ref="AG78:AG79"/>
    <mergeCell ref="AH78:AH79"/>
    <mergeCell ref="Q84:S84"/>
    <mergeCell ref="T84:V84"/>
    <mergeCell ref="W84:Y84"/>
    <mergeCell ref="Z84:AB84"/>
    <mergeCell ref="A78:A79"/>
    <mergeCell ref="B78:B79"/>
    <mergeCell ref="C78:C79"/>
    <mergeCell ref="D78:D79"/>
    <mergeCell ref="Q78:S79"/>
    <mergeCell ref="AF78:AF79"/>
    <mergeCell ref="N76:P77"/>
    <mergeCell ref="AF76:AF77"/>
    <mergeCell ref="K74:M75"/>
    <mergeCell ref="AF74:AF75"/>
    <mergeCell ref="AG76:AG77"/>
    <mergeCell ref="AH76:AH77"/>
    <mergeCell ref="AG72:AG73"/>
    <mergeCell ref="AH72:AH73"/>
    <mergeCell ref="AG74:AG75"/>
    <mergeCell ref="AH74:AH75"/>
    <mergeCell ref="A74:A75"/>
    <mergeCell ref="B74:B75"/>
    <mergeCell ref="C74:C75"/>
    <mergeCell ref="D74:D75"/>
    <mergeCell ref="W69:Y69"/>
    <mergeCell ref="Z69:AB69"/>
    <mergeCell ref="AG70:AG71"/>
    <mergeCell ref="AH70:AH71"/>
    <mergeCell ref="A72:A73"/>
    <mergeCell ref="B72:B73"/>
    <mergeCell ref="C72:C73"/>
    <mergeCell ref="D72:D73"/>
    <mergeCell ref="H72:J73"/>
    <mergeCell ref="AF72:AF73"/>
    <mergeCell ref="E70:G71"/>
    <mergeCell ref="AF70:AF71"/>
    <mergeCell ref="AG60:AG61"/>
    <mergeCell ref="AH60:AH61"/>
    <mergeCell ref="E69:G69"/>
    <mergeCell ref="H69:J69"/>
    <mergeCell ref="K69:M69"/>
    <mergeCell ref="N69:P69"/>
    <mergeCell ref="Q69:S69"/>
    <mergeCell ref="T69:V69"/>
    <mergeCell ref="A76:A77"/>
    <mergeCell ref="B76:B77"/>
    <mergeCell ref="A70:A71"/>
    <mergeCell ref="B70:B71"/>
    <mergeCell ref="C70:C71"/>
    <mergeCell ref="D70:D71"/>
    <mergeCell ref="C76:C77"/>
    <mergeCell ref="D76:D77"/>
    <mergeCell ref="A60:A61"/>
    <mergeCell ref="B60:B61"/>
    <mergeCell ref="C60:C61"/>
    <mergeCell ref="D60:D61"/>
    <mergeCell ref="N58:P59"/>
    <mergeCell ref="AF58:AF59"/>
    <mergeCell ref="Q60:S61"/>
    <mergeCell ref="AF60:AF61"/>
    <mergeCell ref="AG58:AG59"/>
    <mergeCell ref="AH58:AH59"/>
    <mergeCell ref="AH54:AH55"/>
    <mergeCell ref="A56:A57"/>
    <mergeCell ref="B56:B57"/>
    <mergeCell ref="C56:C57"/>
    <mergeCell ref="D56:D57"/>
    <mergeCell ref="K56:M57"/>
    <mergeCell ref="AF56:AF57"/>
    <mergeCell ref="AG56:AG57"/>
    <mergeCell ref="AH56:AH57"/>
    <mergeCell ref="AF52:AF53"/>
    <mergeCell ref="AG52:AG53"/>
    <mergeCell ref="AH52:AH53"/>
    <mergeCell ref="A54:A55"/>
    <mergeCell ref="B54:B55"/>
    <mergeCell ref="C54:C55"/>
    <mergeCell ref="D54:D55"/>
    <mergeCell ref="H54:J55"/>
    <mergeCell ref="AF54:AF55"/>
    <mergeCell ref="AG54:AG55"/>
    <mergeCell ref="E52:G53"/>
    <mergeCell ref="A58:A59"/>
    <mergeCell ref="B58:B59"/>
    <mergeCell ref="C58:C59"/>
    <mergeCell ref="D58:D59"/>
    <mergeCell ref="A52:A53"/>
    <mergeCell ref="B52:B53"/>
    <mergeCell ref="C52:C53"/>
    <mergeCell ref="D52:D53"/>
    <mergeCell ref="Q51:S51"/>
    <mergeCell ref="T51:V51"/>
    <mergeCell ref="W51:Y51"/>
    <mergeCell ref="Z51:AB51"/>
    <mergeCell ref="E51:G51"/>
    <mergeCell ref="H51:J51"/>
    <mergeCell ref="K51:M51"/>
    <mergeCell ref="N51:P51"/>
    <mergeCell ref="Q45:S46"/>
    <mergeCell ref="AF45:AF46"/>
    <mergeCell ref="AG45:AG46"/>
    <mergeCell ref="AH45:AH46"/>
    <mergeCell ref="A45:A46"/>
    <mergeCell ref="B45:B46"/>
    <mergeCell ref="C45:C46"/>
    <mergeCell ref="D45:D46"/>
    <mergeCell ref="N43:P44"/>
    <mergeCell ref="AF43:AF44"/>
    <mergeCell ref="AG43:AG44"/>
    <mergeCell ref="AH43:AH44"/>
    <mergeCell ref="AH39:AH40"/>
    <mergeCell ref="A41:A42"/>
    <mergeCell ref="B41:B42"/>
    <mergeCell ref="C41:C42"/>
    <mergeCell ref="D41:D42"/>
    <mergeCell ref="K41:M42"/>
    <mergeCell ref="AG41:AG42"/>
    <mergeCell ref="AH41:AH42"/>
    <mergeCell ref="AF37:AF38"/>
    <mergeCell ref="AG37:AG38"/>
    <mergeCell ref="AH37:AH38"/>
    <mergeCell ref="AG39:AG40"/>
    <mergeCell ref="B39:B40"/>
    <mergeCell ref="C39:C40"/>
    <mergeCell ref="D39:D40"/>
    <mergeCell ref="H39:J40"/>
    <mergeCell ref="AF39:AF40"/>
    <mergeCell ref="AF41:AF42"/>
    <mergeCell ref="E37:G38"/>
    <mergeCell ref="A43:A44"/>
    <mergeCell ref="B43:B44"/>
    <mergeCell ref="C43:C44"/>
    <mergeCell ref="D43:D44"/>
    <mergeCell ref="A37:A38"/>
    <mergeCell ref="B37:B38"/>
    <mergeCell ref="C37:C38"/>
    <mergeCell ref="D37:D38"/>
    <mergeCell ref="A39:A40"/>
    <mergeCell ref="Q36:S36"/>
    <mergeCell ref="T36:V36"/>
    <mergeCell ref="W36:Y36"/>
    <mergeCell ref="Z36:AB36"/>
    <mergeCell ref="E36:G36"/>
    <mergeCell ref="H36:J36"/>
    <mergeCell ref="K36:M36"/>
    <mergeCell ref="N36:P36"/>
    <mergeCell ref="Q30:S31"/>
    <mergeCell ref="AF30:AF31"/>
    <mergeCell ref="AG30:AG31"/>
    <mergeCell ref="AH30:AH31"/>
    <mergeCell ref="A30:A31"/>
    <mergeCell ref="B30:B31"/>
    <mergeCell ref="C30:C31"/>
    <mergeCell ref="D30:D31"/>
    <mergeCell ref="N28:P29"/>
    <mergeCell ref="AF28:AF29"/>
    <mergeCell ref="AG28:AG29"/>
    <mergeCell ref="AH28:AH29"/>
    <mergeCell ref="AH24:AH25"/>
    <mergeCell ref="A26:A27"/>
    <mergeCell ref="B26:B27"/>
    <mergeCell ref="C26:C27"/>
    <mergeCell ref="D26:D27"/>
    <mergeCell ref="K26:M27"/>
    <mergeCell ref="AG26:AG27"/>
    <mergeCell ref="AH26:AH27"/>
    <mergeCell ref="AF22:AF23"/>
    <mergeCell ref="AG22:AG23"/>
    <mergeCell ref="AH22:AH23"/>
    <mergeCell ref="AG24:AG25"/>
    <mergeCell ref="B24:B25"/>
    <mergeCell ref="C24:C25"/>
    <mergeCell ref="D24:D25"/>
    <mergeCell ref="H24:J25"/>
    <mergeCell ref="AF24:AF25"/>
    <mergeCell ref="AF26:AF27"/>
    <mergeCell ref="E22:G23"/>
    <mergeCell ref="A28:A29"/>
    <mergeCell ref="B28:B29"/>
    <mergeCell ref="C28:C29"/>
    <mergeCell ref="D28:D29"/>
    <mergeCell ref="A22:A23"/>
    <mergeCell ref="B22:B23"/>
    <mergeCell ref="C22:C23"/>
    <mergeCell ref="D22:D23"/>
    <mergeCell ref="A24:A25"/>
    <mergeCell ref="Q21:S21"/>
    <mergeCell ref="T21:V21"/>
    <mergeCell ref="W21:Y21"/>
    <mergeCell ref="Z21:AB21"/>
    <mergeCell ref="E21:G21"/>
    <mergeCell ref="H21:J21"/>
    <mergeCell ref="K21:M21"/>
    <mergeCell ref="N21:P21"/>
    <mergeCell ref="Q15:S16"/>
    <mergeCell ref="AF15:AF16"/>
    <mergeCell ref="AG15:AG16"/>
    <mergeCell ref="AH15:AH16"/>
    <mergeCell ref="A15:A16"/>
    <mergeCell ref="B15:B16"/>
    <mergeCell ref="C15:C16"/>
    <mergeCell ref="D15:D16"/>
    <mergeCell ref="N13:P14"/>
    <mergeCell ref="AF13:AF14"/>
    <mergeCell ref="AG13:AG14"/>
    <mergeCell ref="AH13:AH14"/>
    <mergeCell ref="AH9:AH10"/>
    <mergeCell ref="A11:A12"/>
    <mergeCell ref="B11:B12"/>
    <mergeCell ref="C11:C12"/>
    <mergeCell ref="D11:D12"/>
    <mergeCell ref="K11:M12"/>
    <mergeCell ref="AG11:AG12"/>
    <mergeCell ref="AH11:AH12"/>
    <mergeCell ref="AF7:AF8"/>
    <mergeCell ref="AG7:AG8"/>
    <mergeCell ref="AH7:AH8"/>
    <mergeCell ref="AG9:AG10"/>
    <mergeCell ref="B9:B10"/>
    <mergeCell ref="C9:C10"/>
    <mergeCell ref="D9:D10"/>
    <mergeCell ref="H9:J10"/>
    <mergeCell ref="AF9:AF10"/>
    <mergeCell ref="AF11:AF12"/>
    <mergeCell ref="E7:G8"/>
    <mergeCell ref="A13:A14"/>
    <mergeCell ref="B13:B14"/>
    <mergeCell ref="C13:C14"/>
    <mergeCell ref="D13:D14"/>
    <mergeCell ref="A7:A8"/>
    <mergeCell ref="B7:B8"/>
    <mergeCell ref="C7:C8"/>
    <mergeCell ref="D7:D8"/>
    <mergeCell ref="A9:A10"/>
    <mergeCell ref="A1:AH1"/>
    <mergeCell ref="A2:AH2"/>
    <mergeCell ref="E6:G6"/>
    <mergeCell ref="H6:J6"/>
    <mergeCell ref="K6:M6"/>
    <mergeCell ref="N6:P6"/>
    <mergeCell ref="Q6:S6"/>
    <mergeCell ref="T6:V6"/>
    <mergeCell ref="W6:Y6"/>
    <mergeCell ref="Z6:AB6"/>
  </mergeCells>
  <printOptions horizontalCentered="1"/>
  <pageMargins left="0.1968503937007874" right="0.1968503937007874" top="0.1968503937007874" bottom="0.3937007874015748" header="0" footer="0.5118110236220472"/>
  <pageSetup horizontalDpi="600" verticalDpi="600" orientation="portrait" paperSize="9" scale="89" r:id="rId2"/>
  <headerFooter alignWithMargins="0">
    <oddHeader>&amp;R
</oddHeader>
    <oddFooter>&amp;R&amp;"Times New Roman,полужирный курсив"&amp;12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K25"/>
  <sheetViews>
    <sheetView showZeros="0" view="pageBreakPreview" zoomScaleSheetLayoutView="100" zoomScalePageLayoutView="0" workbookViewId="0" topLeftCell="A1">
      <selection activeCell="A3" sqref="A3:AH3"/>
    </sheetView>
  </sheetViews>
  <sheetFormatPr defaultColWidth="10.66015625" defaultRowHeight="12.75" outlineLevelCol="1"/>
  <cols>
    <col min="1" max="1" width="4.83203125" style="150" customWidth="1"/>
    <col min="2" max="2" width="4.83203125" style="239" hidden="1" customWidth="1" outlineLevel="1"/>
    <col min="3" max="3" width="28.5" style="203" customWidth="1" collapsed="1"/>
    <col min="4" max="4" width="21.5" style="204" customWidth="1"/>
    <col min="5" max="5" width="1.3359375" style="150" customWidth="1"/>
    <col min="6" max="6" width="7.33203125" style="193" customWidth="1"/>
    <col min="7" max="8" width="1.3359375" style="150" customWidth="1"/>
    <col min="9" max="9" width="7.33203125" style="193" customWidth="1"/>
    <col min="10" max="11" width="1.3359375" style="150" customWidth="1"/>
    <col min="12" max="12" width="7.33203125" style="193" customWidth="1"/>
    <col min="13" max="14" width="1.3359375" style="150" customWidth="1"/>
    <col min="15" max="15" width="7.33203125" style="193" customWidth="1"/>
    <col min="16" max="17" width="1.3359375" style="150" customWidth="1"/>
    <col min="18" max="18" width="7.33203125" style="193" customWidth="1"/>
    <col min="19" max="19" width="1.3359375" style="150" customWidth="1"/>
    <col min="20" max="20" width="1.3359375" style="150" hidden="1" customWidth="1"/>
    <col min="21" max="21" width="7.33203125" style="193" hidden="1" customWidth="1"/>
    <col min="22" max="23" width="1.3359375" style="150" hidden="1" customWidth="1"/>
    <col min="24" max="24" width="7.33203125" style="193" hidden="1" customWidth="1"/>
    <col min="25" max="26" width="1.3359375" style="150" hidden="1" customWidth="1"/>
    <col min="27" max="27" width="7.33203125" style="193" hidden="1" customWidth="1"/>
    <col min="28" max="28" width="1.3359375" style="150" hidden="1" customWidth="1"/>
    <col min="29" max="29" width="1.3359375" style="150" customWidth="1"/>
    <col min="30" max="30" width="7.33203125" style="193" customWidth="1"/>
    <col min="31" max="31" width="1.3359375" style="150" customWidth="1"/>
    <col min="32" max="32" width="9" style="205" customWidth="1"/>
    <col min="33" max="33" width="5.66015625" style="205" customWidth="1"/>
    <col min="34" max="34" width="9" style="205" customWidth="1"/>
    <col min="35" max="36" width="10.66015625" style="150" customWidth="1"/>
    <col min="37" max="37" width="11.83203125" style="150" bestFit="1" customWidth="1"/>
    <col min="38" max="16384" width="10.66015625" style="150" customWidth="1"/>
  </cols>
  <sheetData>
    <row r="1" spans="1:34" ht="15.75" customHeight="1">
      <c r="A1" s="844" t="str">
        <f>'Список уч-ов'!A1:H1</f>
        <v>ЧЕМПИОНАТ РОССИИ ПО НАСТОЛЬНОМУ ТЕННИСУ СРЕДИ ВЕТЕРАНОВ</v>
      </c>
      <c r="B1" s="844"/>
      <c r="C1" s="844"/>
      <c r="D1" s="844"/>
      <c r="E1" s="844"/>
      <c r="F1" s="844"/>
      <c r="G1" s="844"/>
      <c r="H1" s="844"/>
      <c r="I1" s="844"/>
      <c r="J1" s="844"/>
      <c r="K1" s="844"/>
      <c r="L1" s="844"/>
      <c r="M1" s="844"/>
      <c r="N1" s="844"/>
      <c r="O1" s="844"/>
      <c r="P1" s="844"/>
      <c r="Q1" s="844"/>
      <c r="R1" s="844"/>
      <c r="S1" s="844"/>
      <c r="T1" s="844"/>
      <c r="U1" s="844"/>
      <c r="V1" s="844"/>
      <c r="W1" s="844"/>
      <c r="X1" s="844"/>
      <c r="Y1" s="844"/>
      <c r="Z1" s="844"/>
      <c r="AA1" s="844"/>
      <c r="AB1" s="844"/>
      <c r="AC1" s="844"/>
      <c r="AD1" s="844"/>
      <c r="AE1" s="844"/>
      <c r="AF1" s="844"/>
      <c r="AG1" s="844"/>
      <c r="AH1" s="844"/>
    </row>
    <row r="2" spans="1:34" ht="13.5" customHeight="1" thickBot="1">
      <c r="A2" s="845" t="str">
        <f>'Список уч-ов'!A2:H2</f>
        <v>23-26 февраля 2017 года, г. Йошкар-Ола</v>
      </c>
      <c r="B2" s="845"/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  <c r="Q2" s="845"/>
      <c r="R2" s="845"/>
      <c r="S2" s="845"/>
      <c r="T2" s="845"/>
      <c r="U2" s="845"/>
      <c r="V2" s="845"/>
      <c r="W2" s="845"/>
      <c r="X2" s="845"/>
      <c r="Y2" s="845"/>
      <c r="Z2" s="845"/>
      <c r="AA2" s="845"/>
      <c r="AB2" s="845"/>
      <c r="AC2" s="845"/>
      <c r="AD2" s="845"/>
      <c r="AE2" s="845"/>
      <c r="AF2" s="845"/>
      <c r="AG2" s="845"/>
      <c r="AH2" s="845"/>
    </row>
    <row r="3" spans="1:34" s="269" customFormat="1" ht="31.5" customHeight="1">
      <c r="A3" s="865" t="str">
        <f>'Список уч-ов'!B4</f>
        <v>ВОЗРАСТНАЯ КАТЕГОРИЯ: МУЖЧИНЫ 40-49 лет</v>
      </c>
      <c r="B3" s="865"/>
      <c r="C3" s="865"/>
      <c r="D3" s="865"/>
      <c r="E3" s="865"/>
      <c r="F3" s="865"/>
      <c r="G3" s="865"/>
      <c r="H3" s="865"/>
      <c r="I3" s="865"/>
      <c r="J3" s="865"/>
      <c r="K3" s="865"/>
      <c r="L3" s="865"/>
      <c r="M3" s="865"/>
      <c r="N3" s="865"/>
      <c r="O3" s="865"/>
      <c r="P3" s="865"/>
      <c r="Q3" s="865"/>
      <c r="R3" s="865"/>
      <c r="S3" s="865"/>
      <c r="T3" s="865"/>
      <c r="U3" s="865"/>
      <c r="V3" s="865"/>
      <c r="W3" s="865"/>
      <c r="X3" s="865"/>
      <c r="Y3" s="865"/>
      <c r="Z3" s="865"/>
      <c r="AA3" s="865"/>
      <c r="AB3" s="865"/>
      <c r="AC3" s="865"/>
      <c r="AD3" s="865"/>
      <c r="AE3" s="865"/>
      <c r="AF3" s="865"/>
      <c r="AG3" s="865"/>
      <c r="AH3" s="865"/>
    </row>
    <row r="4" spans="1:34" ht="13.5" customHeight="1">
      <c r="A4" s="143"/>
      <c r="B4" s="236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</row>
    <row r="5" spans="1:34" ht="15.75" customHeight="1">
      <c r="A5" s="144"/>
      <c r="B5" s="237"/>
      <c r="C5" s="145"/>
      <c r="D5" s="146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8"/>
      <c r="AG5" s="149"/>
      <c r="AH5" s="149"/>
    </row>
    <row r="6" spans="1:37" ht="12.75" customHeight="1">
      <c r="A6" s="151" t="s">
        <v>2</v>
      </c>
      <c r="B6" s="238"/>
      <c r="C6" s="152" t="s">
        <v>3</v>
      </c>
      <c r="D6" s="153" t="s">
        <v>14</v>
      </c>
      <c r="E6" s="818">
        <v>1</v>
      </c>
      <c r="F6" s="819"/>
      <c r="G6" s="820"/>
      <c r="H6" s="818">
        <v>2</v>
      </c>
      <c r="I6" s="819"/>
      <c r="J6" s="820"/>
      <c r="K6" s="818">
        <v>3</v>
      </c>
      <c r="L6" s="819"/>
      <c r="M6" s="820"/>
      <c r="N6" s="818">
        <v>4</v>
      </c>
      <c r="O6" s="819"/>
      <c r="P6" s="820"/>
      <c r="Q6" s="818">
        <v>5</v>
      </c>
      <c r="R6" s="819"/>
      <c r="S6" s="820"/>
      <c r="T6" s="818"/>
      <c r="U6" s="819"/>
      <c r="V6" s="820"/>
      <c r="W6" s="818" t="s">
        <v>16</v>
      </c>
      <c r="X6" s="819"/>
      <c r="Y6" s="820"/>
      <c r="Z6" s="818" t="s">
        <v>17</v>
      </c>
      <c r="AA6" s="819"/>
      <c r="AB6" s="820"/>
      <c r="AC6" s="818" t="s">
        <v>13</v>
      </c>
      <c r="AD6" s="819"/>
      <c r="AE6" s="820"/>
      <c r="AF6" s="154" t="s">
        <v>4</v>
      </c>
      <c r="AG6" s="154" t="s">
        <v>5</v>
      </c>
      <c r="AH6" s="154" t="s">
        <v>6</v>
      </c>
      <c r="AK6" s="155"/>
    </row>
    <row r="7" spans="1:37" ht="12.75" customHeight="1">
      <c r="A7" s="812">
        <v>1</v>
      </c>
      <c r="B7" s="814"/>
      <c r="C7" s="852">
        <f>IF(B7="",B7,VLOOKUP(B7,'Список уч-ов'!A:M,3,FALSE))</f>
        <v>0</v>
      </c>
      <c r="D7" s="854">
        <f>IF(B7="",B7,VLOOKUP(B7,'Список уч-ов'!A:M,7,FALSE))</f>
        <v>0</v>
      </c>
      <c r="E7" s="846"/>
      <c r="F7" s="847"/>
      <c r="G7" s="848"/>
      <c r="H7" s="156"/>
      <c r="I7" s="157"/>
      <c r="J7" s="158"/>
      <c r="K7" s="156"/>
      <c r="L7" s="157"/>
      <c r="M7" s="158"/>
      <c r="N7" s="156"/>
      <c r="O7" s="157"/>
      <c r="P7" s="158"/>
      <c r="Q7" s="156"/>
      <c r="R7" s="157"/>
      <c r="S7" s="158"/>
      <c r="T7" s="159"/>
      <c r="U7" s="160"/>
      <c r="V7" s="161"/>
      <c r="W7" s="159"/>
      <c r="X7" s="160"/>
      <c r="Y7" s="161"/>
      <c r="Z7" s="159"/>
      <c r="AA7" s="160"/>
      <c r="AB7" s="161"/>
      <c r="AC7" s="159"/>
      <c r="AD7" s="157"/>
      <c r="AE7" s="161"/>
      <c r="AF7" s="824">
        <f>I7+L7+O7+R7+U7+X7+AA7+AD7</f>
        <v>0</v>
      </c>
      <c r="AG7" s="824"/>
      <c r="AH7" s="857">
        <f>IF(B7="","",(RANK(AF7,AF7:AF18)))</f>
      </c>
      <c r="AK7" s="155"/>
    </row>
    <row r="8" spans="1:37" ht="12.75" customHeight="1">
      <c r="A8" s="813"/>
      <c r="B8" s="815"/>
      <c r="C8" s="853">
        <f>IF(B8="",B8,VLOOKUP(B8,'[2]Список уч-ов'!$A:$K,11,FALSE))</f>
        <v>0</v>
      </c>
      <c r="D8" s="855" t="e">
        <f>IF(C8="",C8,VLOOKUP(C8,'[2]Список уч-ов'!$A:$K,11,FALSE))</f>
        <v>#N/A</v>
      </c>
      <c r="E8" s="849"/>
      <c r="F8" s="850"/>
      <c r="G8" s="851"/>
      <c r="H8" s="162"/>
      <c r="I8" s="163"/>
      <c r="J8" s="164"/>
      <c r="K8" s="162"/>
      <c r="L8" s="163"/>
      <c r="M8" s="164"/>
      <c r="N8" s="162"/>
      <c r="O8" s="163"/>
      <c r="P8" s="164"/>
      <c r="Q8" s="162"/>
      <c r="R8" s="163"/>
      <c r="S8" s="164"/>
      <c r="T8" s="165"/>
      <c r="U8" s="166"/>
      <c r="V8" s="167"/>
      <c r="W8" s="165"/>
      <c r="X8" s="168"/>
      <c r="Y8" s="167"/>
      <c r="Z8" s="165"/>
      <c r="AA8" s="168"/>
      <c r="AB8" s="167"/>
      <c r="AC8" s="185"/>
      <c r="AD8" s="163"/>
      <c r="AE8" s="184"/>
      <c r="AF8" s="856"/>
      <c r="AG8" s="825"/>
      <c r="AH8" s="858"/>
      <c r="AK8" s="155"/>
    </row>
    <row r="9" spans="1:37" ht="12.75" customHeight="1">
      <c r="A9" s="812">
        <v>2</v>
      </c>
      <c r="B9" s="814"/>
      <c r="C9" s="852">
        <f>IF(B9="",B9,VLOOKUP(B9,'Список уч-ов'!A:M,3,FALSE))</f>
        <v>0</v>
      </c>
      <c r="D9" s="854">
        <f>IF(B9="",B9,VLOOKUP(B9,'Список уч-ов'!A:M,7,FALSE))</f>
        <v>0</v>
      </c>
      <c r="E9" s="169"/>
      <c r="F9" s="157"/>
      <c r="G9" s="158"/>
      <c r="H9" s="846"/>
      <c r="I9" s="847"/>
      <c r="J9" s="848"/>
      <c r="K9" s="156"/>
      <c r="L9" s="157"/>
      <c r="M9" s="158"/>
      <c r="N9" s="156"/>
      <c r="O9" s="157"/>
      <c r="P9" s="158"/>
      <c r="Q9" s="156"/>
      <c r="R9" s="157"/>
      <c r="S9" s="158"/>
      <c r="T9" s="159"/>
      <c r="U9" s="160"/>
      <c r="V9" s="161"/>
      <c r="W9" s="159"/>
      <c r="X9" s="160"/>
      <c r="Y9" s="161"/>
      <c r="Z9" s="159"/>
      <c r="AA9" s="160"/>
      <c r="AB9" s="161"/>
      <c r="AC9" s="159"/>
      <c r="AD9" s="157"/>
      <c r="AE9" s="161"/>
      <c r="AF9" s="824">
        <f>F9+L9+O9+R9+U9+X9+AA9+AD9</f>
        <v>0</v>
      </c>
      <c r="AG9" s="824"/>
      <c r="AH9" s="857">
        <f>IF(B9="","",(RANK(AF9,AF7:AF18)))</f>
      </c>
      <c r="AK9" s="155"/>
    </row>
    <row r="10" spans="1:34" ht="12.75" customHeight="1">
      <c r="A10" s="813"/>
      <c r="B10" s="815"/>
      <c r="C10" s="853">
        <f>IF(B10="",B10,VLOOKUP(B10,'[2]Список уч-ов'!$A:$K,11,FALSE))</f>
        <v>0</v>
      </c>
      <c r="D10" s="855" t="e">
        <f>IF(C10="",C10,VLOOKUP(C10,'[2]Список уч-ов'!$A:$K,11,FALSE))</f>
        <v>#N/A</v>
      </c>
      <c r="E10" s="170"/>
      <c r="F10" s="163"/>
      <c r="G10" s="164"/>
      <c r="H10" s="849"/>
      <c r="I10" s="850"/>
      <c r="J10" s="851"/>
      <c r="K10" s="162"/>
      <c r="L10" s="163"/>
      <c r="M10" s="164"/>
      <c r="N10" s="162"/>
      <c r="O10" s="163"/>
      <c r="P10" s="164"/>
      <c r="Q10" s="162"/>
      <c r="R10" s="163"/>
      <c r="S10" s="164"/>
      <c r="T10" s="165"/>
      <c r="U10" s="171"/>
      <c r="V10" s="167"/>
      <c r="W10" s="165"/>
      <c r="X10" s="168"/>
      <c r="Y10" s="167"/>
      <c r="Z10" s="165"/>
      <c r="AA10" s="168"/>
      <c r="AB10" s="167"/>
      <c r="AC10" s="185"/>
      <c r="AD10" s="163"/>
      <c r="AE10" s="184"/>
      <c r="AF10" s="856"/>
      <c r="AG10" s="825"/>
      <c r="AH10" s="858"/>
    </row>
    <row r="11" spans="1:34" ht="12.75" customHeight="1">
      <c r="A11" s="812">
        <v>3</v>
      </c>
      <c r="B11" s="814"/>
      <c r="C11" s="852">
        <f>IF(B11="",B11,VLOOKUP(B11,'Список уч-ов'!A:M,3,FALSE))</f>
        <v>0</v>
      </c>
      <c r="D11" s="854">
        <f>IF(B11="",B11,VLOOKUP(B11,'Список уч-ов'!A:M,7,FALSE))</f>
        <v>0</v>
      </c>
      <c r="E11" s="169"/>
      <c r="F11" s="157"/>
      <c r="G11" s="158"/>
      <c r="H11" s="156"/>
      <c r="I11" s="157"/>
      <c r="J11" s="158"/>
      <c r="K11" s="846"/>
      <c r="L11" s="847"/>
      <c r="M11" s="848"/>
      <c r="N11" s="156"/>
      <c r="O11" s="157"/>
      <c r="P11" s="158"/>
      <c r="Q11" s="156"/>
      <c r="R11" s="157"/>
      <c r="S11" s="158"/>
      <c r="T11" s="159"/>
      <c r="U11" s="160"/>
      <c r="V11" s="161"/>
      <c r="W11" s="159"/>
      <c r="X11" s="160"/>
      <c r="Y11" s="161"/>
      <c r="Z11" s="159"/>
      <c r="AA11" s="160"/>
      <c r="AB11" s="161"/>
      <c r="AC11" s="159"/>
      <c r="AD11" s="157"/>
      <c r="AE11" s="161"/>
      <c r="AF11" s="824">
        <f>F11+I11+O11+R11+U11+X11+AA11+AD11</f>
        <v>0</v>
      </c>
      <c r="AG11" s="831"/>
      <c r="AH11" s="857">
        <f>IF(B11="","",(RANK(AF11,AF7:AF18)))</f>
      </c>
    </row>
    <row r="12" spans="1:34" ht="12.75" customHeight="1">
      <c r="A12" s="813"/>
      <c r="B12" s="815"/>
      <c r="C12" s="853">
        <f>IF(B12="",B12,VLOOKUP(B12,'[2]Список уч-ов'!$A:$K,11,FALSE))</f>
        <v>0</v>
      </c>
      <c r="D12" s="855" t="e">
        <f>IF(C12="",C12,VLOOKUP(C12,'[2]Список уч-ов'!$A:$K,11,FALSE))</f>
        <v>#N/A</v>
      </c>
      <c r="E12" s="170"/>
      <c r="F12" s="163"/>
      <c r="G12" s="164"/>
      <c r="H12" s="162"/>
      <c r="I12" s="163"/>
      <c r="J12" s="164"/>
      <c r="K12" s="849"/>
      <c r="L12" s="850"/>
      <c r="M12" s="851"/>
      <c r="N12" s="162"/>
      <c r="O12" s="163"/>
      <c r="P12" s="164"/>
      <c r="Q12" s="162"/>
      <c r="R12" s="163"/>
      <c r="S12" s="164"/>
      <c r="T12" s="165"/>
      <c r="U12" s="166"/>
      <c r="V12" s="167"/>
      <c r="W12" s="165"/>
      <c r="X12" s="168"/>
      <c r="Y12" s="167"/>
      <c r="Z12" s="165"/>
      <c r="AA12" s="168"/>
      <c r="AB12" s="167"/>
      <c r="AC12" s="185"/>
      <c r="AD12" s="163"/>
      <c r="AE12" s="184"/>
      <c r="AF12" s="856"/>
      <c r="AG12" s="832"/>
      <c r="AH12" s="858"/>
    </row>
    <row r="13" spans="1:34" ht="12.75" customHeight="1">
      <c r="A13" s="812">
        <v>4</v>
      </c>
      <c r="B13" s="814"/>
      <c r="C13" s="852">
        <f>IF(B13="",B13,VLOOKUP(B13,'Список уч-ов'!A:M,3,FALSE))</f>
        <v>0</v>
      </c>
      <c r="D13" s="854">
        <f>IF(B13="",B13,VLOOKUP(B13,'Список уч-ов'!A:M,7,FALSE))</f>
        <v>0</v>
      </c>
      <c r="E13" s="169"/>
      <c r="F13" s="157"/>
      <c r="G13" s="158"/>
      <c r="H13" s="156"/>
      <c r="I13" s="157"/>
      <c r="J13" s="158"/>
      <c r="K13" s="156"/>
      <c r="L13" s="157"/>
      <c r="M13" s="158"/>
      <c r="N13" s="846"/>
      <c r="O13" s="847"/>
      <c r="P13" s="848"/>
      <c r="Q13" s="156"/>
      <c r="R13" s="157"/>
      <c r="S13" s="158"/>
      <c r="T13" s="159"/>
      <c r="U13" s="160"/>
      <c r="V13" s="161"/>
      <c r="W13" s="159"/>
      <c r="X13" s="160"/>
      <c r="Y13" s="161"/>
      <c r="Z13" s="159"/>
      <c r="AA13" s="160"/>
      <c r="AB13" s="161"/>
      <c r="AC13" s="159"/>
      <c r="AD13" s="157"/>
      <c r="AE13" s="161"/>
      <c r="AF13" s="824">
        <f>F13+I13+L13+R13+U13+X13+AA13+AD13</f>
        <v>0</v>
      </c>
      <c r="AG13" s="831"/>
      <c r="AH13" s="857">
        <f>IF(B13="","",(RANK(AF13,AF7:AF18)))</f>
      </c>
    </row>
    <row r="14" spans="1:34" ht="12.75" customHeight="1">
      <c r="A14" s="813"/>
      <c r="B14" s="830"/>
      <c r="C14" s="853">
        <f>IF(B14="",B14,VLOOKUP(B14,'[2]Список уч-ов'!$A:$K,11,FALSE))</f>
        <v>0</v>
      </c>
      <c r="D14" s="855" t="e">
        <f>IF(C14="",C14,VLOOKUP(C14,'[2]Список уч-ов'!$A:$K,11,FALSE))</f>
        <v>#N/A</v>
      </c>
      <c r="E14" s="170"/>
      <c r="F14" s="163"/>
      <c r="G14" s="164"/>
      <c r="H14" s="162"/>
      <c r="I14" s="163"/>
      <c r="J14" s="164"/>
      <c r="K14" s="162"/>
      <c r="L14" s="163"/>
      <c r="M14" s="164"/>
      <c r="N14" s="849"/>
      <c r="O14" s="850"/>
      <c r="P14" s="851"/>
      <c r="Q14" s="162"/>
      <c r="R14" s="163"/>
      <c r="S14" s="164"/>
      <c r="T14" s="165"/>
      <c r="U14" s="166"/>
      <c r="V14" s="167"/>
      <c r="W14" s="165"/>
      <c r="X14" s="163"/>
      <c r="Y14" s="167"/>
      <c r="Z14" s="165"/>
      <c r="AA14" s="168"/>
      <c r="AB14" s="167"/>
      <c r="AC14" s="162"/>
      <c r="AD14" s="163"/>
      <c r="AE14" s="184"/>
      <c r="AF14" s="856"/>
      <c r="AG14" s="832"/>
      <c r="AH14" s="858"/>
    </row>
    <row r="15" spans="1:34" ht="12.75" customHeight="1">
      <c r="A15" s="812">
        <v>5</v>
      </c>
      <c r="B15" s="814"/>
      <c r="C15" s="852">
        <f>IF(B15="",B15,VLOOKUP(B15,'Список уч-ов'!A:M,3,FALSE))</f>
        <v>0</v>
      </c>
      <c r="D15" s="854">
        <f>IF(B15="",B15,VLOOKUP(B15,'Список уч-ов'!A:M,7,FALSE))</f>
        <v>0</v>
      </c>
      <c r="E15" s="169"/>
      <c r="F15" s="157"/>
      <c r="G15" s="158"/>
      <c r="H15" s="156"/>
      <c r="I15" s="157"/>
      <c r="J15" s="158"/>
      <c r="K15" s="156"/>
      <c r="L15" s="157"/>
      <c r="M15" s="158"/>
      <c r="N15" s="156"/>
      <c r="O15" s="157"/>
      <c r="P15" s="158"/>
      <c r="Q15" s="846"/>
      <c r="R15" s="847"/>
      <c r="S15" s="848"/>
      <c r="T15" s="159"/>
      <c r="U15" s="160"/>
      <c r="V15" s="172"/>
      <c r="W15" s="159"/>
      <c r="X15" s="160"/>
      <c r="Y15" s="161"/>
      <c r="Z15" s="159"/>
      <c r="AA15" s="160"/>
      <c r="AB15" s="172"/>
      <c r="AC15" s="156"/>
      <c r="AD15" s="157"/>
      <c r="AE15" s="158"/>
      <c r="AF15" s="824">
        <f>F15+I15+L15+O15+U15+X15+AA15+AD15</f>
        <v>0</v>
      </c>
      <c r="AG15" s="831"/>
      <c r="AH15" s="857">
        <f>IF(B15="","",(RANK(AF15,AF7:AF18)))</f>
      </c>
    </row>
    <row r="16" spans="1:34" ht="12.75" customHeight="1">
      <c r="A16" s="813"/>
      <c r="B16" s="815"/>
      <c r="C16" s="853">
        <f>IF(B16="",B16,VLOOKUP(B16,'[2]Список уч-ов'!$A:$K,11,FALSE))</f>
        <v>0</v>
      </c>
      <c r="D16" s="855" t="e">
        <f>IF(C16="",C16,VLOOKUP(C16,'[2]Список уч-ов'!$A:$K,11,FALSE))</f>
        <v>#N/A</v>
      </c>
      <c r="E16" s="170"/>
      <c r="F16" s="163"/>
      <c r="G16" s="164"/>
      <c r="H16" s="162"/>
      <c r="I16" s="163"/>
      <c r="J16" s="164"/>
      <c r="K16" s="162"/>
      <c r="L16" s="163"/>
      <c r="M16" s="164"/>
      <c r="N16" s="162"/>
      <c r="O16" s="163"/>
      <c r="P16" s="164"/>
      <c r="Q16" s="849"/>
      <c r="R16" s="850"/>
      <c r="S16" s="851"/>
      <c r="T16" s="165"/>
      <c r="U16" s="171"/>
      <c r="V16" s="167"/>
      <c r="W16" s="165"/>
      <c r="X16" s="168"/>
      <c r="Y16" s="167"/>
      <c r="Z16" s="165"/>
      <c r="AA16" s="168"/>
      <c r="AB16" s="167"/>
      <c r="AC16" s="162"/>
      <c r="AD16" s="163"/>
      <c r="AE16" s="164"/>
      <c r="AF16" s="856"/>
      <c r="AG16" s="832"/>
      <c r="AH16" s="858"/>
    </row>
    <row r="17" spans="1:34" ht="12.75" customHeight="1">
      <c r="A17" s="812" t="s">
        <v>13</v>
      </c>
      <c r="B17" s="814"/>
      <c r="C17" s="852">
        <f>IF(B17="",B17,VLOOKUP(B17,'Список уч-ов'!A:M,3,FALSE))</f>
        <v>0</v>
      </c>
      <c r="D17" s="854">
        <f>IF(B17="",B17,VLOOKUP(B17,'Список уч-ов'!A:M,7,FALSE))</f>
        <v>0</v>
      </c>
      <c r="E17" s="169"/>
      <c r="F17" s="157"/>
      <c r="G17" s="158"/>
      <c r="H17" s="156"/>
      <c r="I17" s="157"/>
      <c r="J17" s="158"/>
      <c r="K17" s="156"/>
      <c r="L17" s="157"/>
      <c r="M17" s="158"/>
      <c r="N17" s="156"/>
      <c r="O17" s="157"/>
      <c r="P17" s="158"/>
      <c r="Q17" s="156"/>
      <c r="R17" s="157"/>
      <c r="S17" s="158"/>
      <c r="T17" s="159"/>
      <c r="U17" s="160"/>
      <c r="V17" s="172"/>
      <c r="W17" s="159"/>
      <c r="X17" s="160"/>
      <c r="Y17" s="161"/>
      <c r="Z17" s="159"/>
      <c r="AA17" s="160"/>
      <c r="AB17" s="172"/>
      <c r="AC17" s="846"/>
      <c r="AD17" s="847"/>
      <c r="AE17" s="848"/>
      <c r="AF17" s="824">
        <f>F17+I17+L17+O17+U17+X17+AA17+R17</f>
        <v>0</v>
      </c>
      <c r="AG17" s="831"/>
      <c r="AH17" s="857">
        <f>IF(B17="","",(RANK(AF17,AF7:AF18)))</f>
      </c>
    </row>
    <row r="18" spans="1:34" ht="12.75" customHeight="1">
      <c r="A18" s="813"/>
      <c r="B18" s="815"/>
      <c r="C18" s="853">
        <f>IF(B18="",B18,VLOOKUP(B18,'[2]Список уч-ов'!$A:$K,11,FALSE))</f>
        <v>0</v>
      </c>
      <c r="D18" s="855" t="e">
        <f>IF(C18="",C18,VLOOKUP(C18,'[2]Список уч-ов'!$A:$K,11,FALSE))</f>
        <v>#N/A</v>
      </c>
      <c r="E18" s="170"/>
      <c r="F18" s="163"/>
      <c r="G18" s="164"/>
      <c r="H18" s="162"/>
      <c r="I18" s="163"/>
      <c r="J18" s="164"/>
      <c r="K18" s="162"/>
      <c r="L18" s="163"/>
      <c r="M18" s="164"/>
      <c r="N18" s="162"/>
      <c r="O18" s="163"/>
      <c r="P18" s="164"/>
      <c r="Q18" s="162"/>
      <c r="R18" s="163"/>
      <c r="S18" s="164"/>
      <c r="T18" s="165"/>
      <c r="U18" s="171"/>
      <c r="V18" s="167"/>
      <c r="W18" s="165"/>
      <c r="X18" s="168"/>
      <c r="Y18" s="167"/>
      <c r="Z18" s="165"/>
      <c r="AA18" s="168"/>
      <c r="AB18" s="167"/>
      <c r="AC18" s="849"/>
      <c r="AD18" s="850"/>
      <c r="AE18" s="851"/>
      <c r="AF18" s="856"/>
      <c r="AG18" s="832"/>
      <c r="AH18" s="858"/>
    </row>
    <row r="19" spans="1:34" ht="12.75" customHeight="1">
      <c r="A19" s="173"/>
      <c r="B19" s="190"/>
      <c r="C19" s="175"/>
      <c r="D19" s="206"/>
      <c r="E19" s="177"/>
      <c r="F19" s="208"/>
      <c r="G19" s="180"/>
      <c r="H19" s="180"/>
      <c r="I19" s="208"/>
      <c r="J19" s="180"/>
      <c r="K19" s="180"/>
      <c r="L19" s="208"/>
      <c r="M19" s="180"/>
      <c r="N19" s="180"/>
      <c r="O19" s="208"/>
      <c r="P19" s="179"/>
      <c r="Q19" s="191"/>
      <c r="R19" s="191"/>
      <c r="S19" s="191"/>
      <c r="T19" s="179"/>
      <c r="U19" s="178"/>
      <c r="V19" s="179"/>
      <c r="W19" s="180"/>
      <c r="X19" s="208"/>
      <c r="Y19" s="180"/>
      <c r="Z19" s="180"/>
      <c r="AA19" s="208"/>
      <c r="AB19" s="179"/>
      <c r="AC19" s="191"/>
      <c r="AD19" s="191"/>
      <c r="AE19" s="191"/>
      <c r="AF19" s="182"/>
      <c r="AG19" s="183"/>
      <c r="AH19" s="207"/>
    </row>
    <row r="20" spans="1:34" ht="12.75" customHeight="1">
      <c r="A20" s="173"/>
      <c r="B20" s="190"/>
      <c r="C20" s="175"/>
      <c r="D20" s="206"/>
      <c r="E20" s="177"/>
      <c r="F20" s="178"/>
      <c r="G20" s="180"/>
      <c r="H20" s="180"/>
      <c r="I20" s="178"/>
      <c r="J20" s="180"/>
      <c r="K20" s="180"/>
      <c r="L20" s="178"/>
      <c r="M20" s="180"/>
      <c r="N20" s="180"/>
      <c r="O20" s="178"/>
      <c r="P20" s="179"/>
      <c r="Q20" s="191"/>
      <c r="R20" s="191"/>
      <c r="S20" s="191"/>
      <c r="T20" s="179"/>
      <c r="U20" s="178"/>
      <c r="V20" s="179"/>
      <c r="W20" s="180"/>
      <c r="X20" s="208"/>
      <c r="Y20" s="180"/>
      <c r="Z20" s="180"/>
      <c r="AA20" s="208"/>
      <c r="AB20" s="179"/>
      <c r="AC20" s="191"/>
      <c r="AD20" s="191"/>
      <c r="AE20" s="191"/>
      <c r="AF20" s="182"/>
      <c r="AG20" s="183"/>
      <c r="AH20" s="207"/>
    </row>
    <row r="21" spans="1:34" ht="12.75" customHeight="1">
      <c r="A21" s="173"/>
      <c r="B21" s="190"/>
      <c r="C21" s="175"/>
      <c r="D21" s="206"/>
      <c r="E21" s="177"/>
      <c r="F21" s="178"/>
      <c r="G21" s="180"/>
      <c r="H21" s="180"/>
      <c r="I21" s="178"/>
      <c r="J21" s="180"/>
      <c r="K21" s="180"/>
      <c r="L21" s="178"/>
      <c r="M21" s="180"/>
      <c r="N21" s="180"/>
      <c r="O21" s="178"/>
      <c r="P21" s="179"/>
      <c r="Q21" s="191"/>
      <c r="R21" s="191"/>
      <c r="S21" s="191"/>
      <c r="T21" s="179"/>
      <c r="U21" s="178"/>
      <c r="V21" s="179"/>
      <c r="W21" s="180"/>
      <c r="X21" s="208"/>
      <c r="Y21" s="180"/>
      <c r="Z21" s="180"/>
      <c r="AA21" s="208"/>
      <c r="AB21" s="179"/>
      <c r="AC21" s="191"/>
      <c r="AD21" s="191"/>
      <c r="AE21" s="191"/>
      <c r="AF21" s="182"/>
      <c r="AG21" s="183"/>
      <c r="AH21" s="207"/>
    </row>
    <row r="22" spans="1:34" ht="12.75" customHeight="1">
      <c r="A22" s="173"/>
      <c r="B22" s="190"/>
      <c r="C22" s="175"/>
      <c r="D22" s="206"/>
      <c r="E22" s="177"/>
      <c r="F22" s="178"/>
      <c r="G22" s="180"/>
      <c r="H22" s="180"/>
      <c r="I22" s="178"/>
      <c r="J22" s="180"/>
      <c r="K22" s="180"/>
      <c r="L22" s="178"/>
      <c r="M22" s="180"/>
      <c r="N22" s="180"/>
      <c r="O22" s="178"/>
      <c r="P22" s="179"/>
      <c r="Q22" s="191"/>
      <c r="R22" s="191"/>
      <c r="S22" s="191"/>
      <c r="T22" s="179"/>
      <c r="U22" s="178"/>
      <c r="V22" s="179"/>
      <c r="W22" s="180"/>
      <c r="X22" s="208"/>
      <c r="Y22" s="180"/>
      <c r="Z22" s="180"/>
      <c r="AA22" s="208"/>
      <c r="AB22" s="179"/>
      <c r="AC22" s="191"/>
      <c r="AD22" s="191"/>
      <c r="AE22" s="191"/>
      <c r="AF22" s="182"/>
      <c r="AG22" s="183"/>
      <c r="AH22" s="207"/>
    </row>
    <row r="23" spans="1:34" ht="12.75" customHeight="1">
      <c r="A23" s="135" t="str">
        <f>'Список уч-ов'!$B$122</f>
        <v>Главный судья - судья МК, ВК</v>
      </c>
      <c r="B23" s="190"/>
      <c r="C23" s="150"/>
      <c r="D23" s="206"/>
      <c r="E23" s="177"/>
      <c r="F23" s="178"/>
      <c r="G23" s="180"/>
      <c r="H23" s="180"/>
      <c r="I23" s="178"/>
      <c r="J23" s="180"/>
      <c r="K23" s="180"/>
      <c r="L23" s="178"/>
      <c r="M23" s="180"/>
      <c r="N23" s="180"/>
      <c r="O23" s="178"/>
      <c r="P23" s="179"/>
      <c r="Q23" s="191"/>
      <c r="R23" s="150"/>
      <c r="S23" s="191"/>
      <c r="T23" s="179"/>
      <c r="U23" s="178"/>
      <c r="V23" s="179"/>
      <c r="W23" s="180"/>
      <c r="X23" s="208"/>
      <c r="Y23" s="180"/>
      <c r="Z23" s="180"/>
      <c r="AA23" s="208"/>
      <c r="AB23" s="179"/>
      <c r="AC23" s="191"/>
      <c r="AD23" s="150"/>
      <c r="AE23" s="191"/>
      <c r="AF23" s="182"/>
      <c r="AG23" s="183"/>
      <c r="AH23" s="209" t="str">
        <f>'Список уч-ов'!$H$122</f>
        <v>М.Д. Блюм (г. Москва)</v>
      </c>
    </row>
    <row r="24" spans="1:34" ht="12.75" customHeight="1">
      <c r="A24" s="135"/>
      <c r="B24" s="190"/>
      <c r="C24" s="150"/>
      <c r="D24" s="206"/>
      <c r="E24" s="177"/>
      <c r="F24" s="178"/>
      <c r="G24" s="180"/>
      <c r="H24" s="180"/>
      <c r="I24" s="178"/>
      <c r="J24" s="180"/>
      <c r="K24" s="180"/>
      <c r="L24" s="178"/>
      <c r="M24" s="180"/>
      <c r="N24" s="180"/>
      <c r="O24" s="178"/>
      <c r="P24" s="179"/>
      <c r="Q24" s="191"/>
      <c r="R24" s="150"/>
      <c r="S24" s="191"/>
      <c r="T24" s="179"/>
      <c r="U24" s="178"/>
      <c r="V24" s="179"/>
      <c r="W24" s="180"/>
      <c r="X24" s="208"/>
      <c r="Y24" s="180"/>
      <c r="Z24" s="180"/>
      <c r="AA24" s="208"/>
      <c r="AB24" s="179"/>
      <c r="AC24" s="191"/>
      <c r="AD24" s="150"/>
      <c r="AE24" s="191"/>
      <c r="AF24" s="182"/>
      <c r="AG24" s="183"/>
      <c r="AH24" s="209"/>
    </row>
    <row r="25" spans="1:34" ht="12.75" customHeight="1">
      <c r="A25" s="135" t="str">
        <f>'Список уч-ов'!$B$124</f>
        <v>Главный секретарь - судья МК, ВК</v>
      </c>
      <c r="B25" s="190"/>
      <c r="C25" s="150"/>
      <c r="D25" s="206"/>
      <c r="E25" s="177"/>
      <c r="F25" s="178"/>
      <c r="G25" s="180"/>
      <c r="H25" s="180"/>
      <c r="I25" s="178"/>
      <c r="J25" s="180"/>
      <c r="K25" s="180"/>
      <c r="L25" s="178"/>
      <c r="M25" s="180"/>
      <c r="N25" s="180"/>
      <c r="O25" s="178"/>
      <c r="P25" s="179"/>
      <c r="Q25" s="191"/>
      <c r="R25" s="150"/>
      <c r="S25" s="191"/>
      <c r="T25" s="179"/>
      <c r="U25" s="178"/>
      <c r="V25" s="179"/>
      <c r="W25" s="180"/>
      <c r="X25" s="208"/>
      <c r="Y25" s="180"/>
      <c r="Z25" s="180"/>
      <c r="AA25" s="208"/>
      <c r="AB25" s="179"/>
      <c r="AC25" s="191"/>
      <c r="AD25" s="150"/>
      <c r="AE25" s="191"/>
      <c r="AF25" s="182"/>
      <c r="AG25" s="183"/>
      <c r="AH25" s="209" t="str">
        <f>'Список уч-ов'!$H$124</f>
        <v>А.С. Рожкова (г. Н Новгород)</v>
      </c>
    </row>
  </sheetData>
  <sheetProtection/>
  <mergeCells count="60">
    <mergeCell ref="AG17:AG18"/>
    <mergeCell ref="AH17:AH18"/>
    <mergeCell ref="A17:A18"/>
    <mergeCell ref="B17:B18"/>
    <mergeCell ref="C17:C18"/>
    <mergeCell ref="D17:D18"/>
    <mergeCell ref="AC17:AE18"/>
    <mergeCell ref="AF17:AF18"/>
    <mergeCell ref="Q15:S16"/>
    <mergeCell ref="AF15:AF16"/>
    <mergeCell ref="AG15:AG16"/>
    <mergeCell ref="AH15:AH16"/>
    <mergeCell ref="A15:A16"/>
    <mergeCell ref="B15:B16"/>
    <mergeCell ref="C15:C16"/>
    <mergeCell ref="D15:D16"/>
    <mergeCell ref="N13:P14"/>
    <mergeCell ref="AF13:AF14"/>
    <mergeCell ref="AG13:AG14"/>
    <mergeCell ref="AH13:AH14"/>
    <mergeCell ref="A13:A14"/>
    <mergeCell ref="B13:B14"/>
    <mergeCell ref="C13:C14"/>
    <mergeCell ref="D13:D14"/>
    <mergeCell ref="AH9:AH10"/>
    <mergeCell ref="A11:A12"/>
    <mergeCell ref="B11:B12"/>
    <mergeCell ref="C11:C12"/>
    <mergeCell ref="D11:D12"/>
    <mergeCell ref="K11:M12"/>
    <mergeCell ref="AF11:AF12"/>
    <mergeCell ref="AG11:AG12"/>
    <mergeCell ref="AH11:AH12"/>
    <mergeCell ref="AF7:AF8"/>
    <mergeCell ref="AG7:AG8"/>
    <mergeCell ref="AH7:AH8"/>
    <mergeCell ref="A9:A10"/>
    <mergeCell ref="B9:B10"/>
    <mergeCell ref="C9:C10"/>
    <mergeCell ref="D9:D10"/>
    <mergeCell ref="H9:J10"/>
    <mergeCell ref="AF9:AF10"/>
    <mergeCell ref="AG9:AG10"/>
    <mergeCell ref="Z6:AB6"/>
    <mergeCell ref="AC6:AE6"/>
    <mergeCell ref="A7:A8"/>
    <mergeCell ref="B7:B8"/>
    <mergeCell ref="C7:C8"/>
    <mergeCell ref="D7:D8"/>
    <mergeCell ref="E7:G8"/>
    <mergeCell ref="A1:AH1"/>
    <mergeCell ref="A2:AH2"/>
    <mergeCell ref="A3:AH3"/>
    <mergeCell ref="E6:G6"/>
    <mergeCell ref="H6:J6"/>
    <mergeCell ref="K6:M6"/>
    <mergeCell ref="N6:P6"/>
    <mergeCell ref="Q6:S6"/>
    <mergeCell ref="T6:V6"/>
    <mergeCell ref="W6:Y6"/>
  </mergeCells>
  <printOptions horizontalCentered="1"/>
  <pageMargins left="0.1968503937007874" right="0.1968503937007874" top="0.1968503937007874" bottom="0.3937007874015748" header="0" footer="0.5118110236220472"/>
  <pageSetup horizontalDpi="600" verticalDpi="600" orientation="landscape" paperSize="9" r:id="rId2"/>
  <headerFooter alignWithMargins="0">
    <oddHeader>&amp;R
</oddHeader>
    <oddFooter>&amp;R&amp;"Times New Roman,полужирный курсив"&amp;12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9"/>
  <sheetViews>
    <sheetView zoomScale="75" zoomScaleNormal="75" zoomScalePageLayoutView="0" workbookViewId="0" topLeftCell="A1">
      <selection activeCell="A3" sqref="A3:AH3"/>
    </sheetView>
  </sheetViews>
  <sheetFormatPr defaultColWidth="9.33203125" defaultRowHeight="12.75" outlineLevelCol="1"/>
  <cols>
    <col min="1" max="1" width="4.33203125" style="463" customWidth="1"/>
    <col min="2" max="2" width="4.16015625" style="463" hidden="1" customWidth="1" outlineLevel="1"/>
    <col min="3" max="3" width="23.5" style="463" customWidth="1" collapsed="1"/>
    <col min="4" max="4" width="0.82421875" style="463" customWidth="1"/>
    <col min="5" max="5" width="12.5" style="463" customWidth="1"/>
    <col min="6" max="6" width="4.16015625" style="463" hidden="1" customWidth="1" outlineLevel="1"/>
    <col min="7" max="7" width="24.16015625" style="463" customWidth="1" collapsed="1"/>
    <col min="8" max="8" width="12.5" style="463" customWidth="1"/>
    <col min="9" max="9" width="4.5" style="463" customWidth="1"/>
    <col min="10" max="10" width="4.16015625" style="463" hidden="1" customWidth="1" outlineLevel="1"/>
    <col min="11" max="11" width="24.16015625" style="463" customWidth="1" collapsed="1"/>
    <col min="12" max="12" width="12.5" style="463" customWidth="1"/>
    <col min="13" max="13" width="4.5" style="463" customWidth="1"/>
    <col min="14" max="14" width="4.16015625" style="463" hidden="1" customWidth="1" outlineLevel="1"/>
    <col min="15" max="15" width="24.16015625" style="463" customWidth="1" collapsed="1"/>
    <col min="16" max="16" width="12.5" style="463" customWidth="1"/>
    <col min="17" max="17" width="4.5" style="463" customWidth="1"/>
    <col min="18" max="18" width="5.16015625" style="463" hidden="1" customWidth="1" outlineLevel="1"/>
    <col min="19" max="19" width="27.16015625" style="463" customWidth="1" collapsed="1"/>
    <col min="20" max="20" width="4.16015625" style="463" customWidth="1"/>
    <col min="21" max="16384" width="9.33203125" style="463" customWidth="1"/>
  </cols>
  <sheetData>
    <row r="1" spans="1:25" ht="31.5" customHeight="1">
      <c r="A1" s="866" t="str">
        <f>'Список уч-ов'!A1</f>
        <v>ЧЕМПИОНАТ РОССИИ ПО НАСТОЛЬНОМУ ТЕННИСУ СРЕДИ ВЕТЕРАНОВ</v>
      </c>
      <c r="B1" s="866"/>
      <c r="C1" s="866"/>
      <c r="D1" s="866"/>
      <c r="E1" s="866"/>
      <c r="F1" s="866"/>
      <c r="G1" s="866"/>
      <c r="H1" s="866"/>
      <c r="I1" s="866"/>
      <c r="J1" s="866"/>
      <c r="K1" s="866"/>
      <c r="L1" s="866"/>
      <c r="M1" s="866"/>
      <c r="N1" s="866"/>
      <c r="O1" s="866"/>
      <c r="P1" s="866"/>
      <c r="Q1" s="866"/>
      <c r="R1" s="866"/>
      <c r="S1" s="462"/>
      <c r="T1" s="462"/>
      <c r="U1" s="462"/>
      <c r="V1" s="462"/>
      <c r="W1" s="462"/>
      <c r="X1" s="462"/>
      <c r="Y1" s="462"/>
    </row>
    <row r="2" spans="1:27" ht="16.5" customHeight="1" thickBot="1">
      <c r="A2" s="873" t="str">
        <f>'Список уч-ов'!A2</f>
        <v>23-26 февраля 2017 года, г. Йошкар-Ола</v>
      </c>
      <c r="B2" s="873"/>
      <c r="C2" s="873"/>
      <c r="D2" s="873"/>
      <c r="E2" s="873"/>
      <c r="F2" s="873"/>
      <c r="G2" s="873"/>
      <c r="H2" s="873"/>
      <c r="I2" s="873"/>
      <c r="J2" s="873"/>
      <c r="K2" s="873"/>
      <c r="L2" s="873"/>
      <c r="M2" s="873"/>
      <c r="N2" s="873"/>
      <c r="O2" s="873"/>
      <c r="P2" s="873"/>
      <c r="Q2" s="873"/>
      <c r="R2" s="464"/>
      <c r="S2" s="464"/>
      <c r="T2" s="464"/>
      <c r="U2" s="464"/>
      <c r="V2" s="464"/>
      <c r="W2" s="464"/>
      <c r="X2" s="464"/>
      <c r="Y2" s="464"/>
      <c r="Z2" s="464"/>
      <c r="AA2" s="464"/>
    </row>
    <row r="3" spans="1:27" ht="24.75" customHeight="1">
      <c r="A3" s="874" t="str">
        <f>'Список уч-ов'!B4</f>
        <v>ВОЗРАСТНАЯ КАТЕГОРИЯ: МУЖЧИНЫ 40-49 лет</v>
      </c>
      <c r="B3" s="874"/>
      <c r="C3" s="874"/>
      <c r="D3" s="874"/>
      <c r="E3" s="874"/>
      <c r="F3" s="874"/>
      <c r="G3" s="874"/>
      <c r="H3" s="874"/>
      <c r="I3" s="874"/>
      <c r="J3" s="874"/>
      <c r="K3" s="874"/>
      <c r="L3" s="465"/>
      <c r="M3" s="465"/>
      <c r="N3" s="465"/>
      <c r="O3" s="465"/>
      <c r="P3" s="465"/>
      <c r="Q3" s="465"/>
      <c r="R3" s="464"/>
      <c r="S3" s="464"/>
      <c r="T3" s="464"/>
      <c r="U3" s="464"/>
      <c r="V3" s="464"/>
      <c r="W3" s="464"/>
      <c r="X3" s="464"/>
      <c r="Y3" s="464"/>
      <c r="Z3" s="464"/>
      <c r="AA3" s="464"/>
    </row>
    <row r="4" spans="1:27" ht="16.5" customHeight="1">
      <c r="A4" s="875" t="s">
        <v>155</v>
      </c>
      <c r="B4" s="875"/>
      <c r="C4" s="875"/>
      <c r="D4" s="875"/>
      <c r="E4" s="875"/>
      <c r="F4" s="875"/>
      <c r="G4" s="875"/>
      <c r="H4" s="875"/>
      <c r="I4" s="875"/>
      <c r="J4" s="875"/>
      <c r="K4" s="875"/>
      <c r="L4" s="875"/>
      <c r="M4" s="875"/>
      <c r="N4" s="875"/>
      <c r="O4" s="875"/>
      <c r="P4" s="875"/>
      <c r="Q4" s="875"/>
      <c r="R4" s="464"/>
      <c r="S4" s="464"/>
      <c r="T4" s="464"/>
      <c r="U4" s="464"/>
      <c r="V4" s="464"/>
      <c r="W4" s="464"/>
      <c r="X4" s="464"/>
      <c r="Y4" s="464"/>
      <c r="Z4" s="464"/>
      <c r="AA4" s="464"/>
    </row>
    <row r="5" spans="1:27" ht="16.5" customHeight="1">
      <c r="A5" s="561"/>
      <c r="B5" s="561"/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  <c r="Q5" s="561"/>
      <c r="R5" s="464"/>
      <c r="S5" s="464"/>
      <c r="T5" s="464"/>
      <c r="U5" s="464"/>
      <c r="V5" s="464"/>
      <c r="W5" s="464"/>
      <c r="X5" s="464"/>
      <c r="Y5" s="464"/>
      <c r="Z5" s="464"/>
      <c r="AA5" s="464"/>
    </row>
    <row r="6" spans="1:19" ht="15" customHeight="1">
      <c r="A6" s="513">
        <v>1</v>
      </c>
      <c r="B6" s="466"/>
      <c r="C6" s="867">
        <f>IF(B6="","",VLOOKUP(B6,'Список уч-ов'!$A:$L,3,FALSE))</f>
      </c>
      <c r="D6" s="867"/>
      <c r="E6" s="868">
        <f>IF(B6="","",VLOOKUP(B6,'Список уч-ов'!$A:$L,7,FALSE))</f>
      </c>
      <c r="F6" s="868"/>
      <c r="G6" s="467"/>
      <c r="H6" s="467"/>
      <c r="I6" s="468"/>
      <c r="J6" s="468"/>
      <c r="K6" s="468"/>
      <c r="L6" s="468"/>
      <c r="M6" s="468"/>
      <c r="N6" s="469"/>
      <c r="O6" s="469"/>
      <c r="P6" s="469"/>
      <c r="Q6" s="470"/>
      <c r="R6" s="471"/>
      <c r="S6" s="472"/>
    </row>
    <row r="7" spans="1:19" ht="15" customHeight="1">
      <c r="A7" s="514"/>
      <c r="B7" s="473"/>
      <c r="C7" s="515"/>
      <c r="D7" s="516"/>
      <c r="E7" s="517">
        <v>1</v>
      </c>
      <c r="F7" s="474"/>
      <c r="G7" s="867">
        <f>IF(F7="","",VLOOKUP(F7,'Список уч-ов'!$A:$L,11,FALSE))</f>
      </c>
      <c r="H7" s="867"/>
      <c r="I7" s="867"/>
      <c r="J7" s="475"/>
      <c r="K7" s="475"/>
      <c r="L7" s="475"/>
      <c r="M7" s="476"/>
      <c r="N7" s="475"/>
      <c r="O7" s="475"/>
      <c r="P7" s="475"/>
      <c r="Q7" s="476"/>
      <c r="R7" s="476"/>
      <c r="S7" s="477"/>
    </row>
    <row r="8" spans="1:19" ht="15" customHeight="1">
      <c r="A8" s="513">
        <v>2</v>
      </c>
      <c r="B8" s="466"/>
      <c r="C8" s="867">
        <f>IF(B8="","",VLOOKUP(B8,'Список уч-ов'!$A:$L,3,FALSE))</f>
      </c>
      <c r="D8" s="867"/>
      <c r="E8" s="868">
        <f>IF(B8="","",VLOOKUP(B8,'Список уч-ов'!$A:$L,7,FALSE))</f>
      </c>
      <c r="F8" s="869"/>
      <c r="G8" s="870"/>
      <c r="H8" s="871"/>
      <c r="I8" s="872"/>
      <c r="J8" s="475"/>
      <c r="K8" s="475"/>
      <c r="L8" s="475"/>
      <c r="M8" s="476"/>
      <c r="N8" s="475"/>
      <c r="O8" s="475"/>
      <c r="P8" s="475"/>
      <c r="Q8" s="476"/>
      <c r="R8" s="476"/>
      <c r="S8" s="477"/>
    </row>
    <row r="9" spans="1:19" ht="15" customHeight="1">
      <c r="A9" s="514"/>
      <c r="B9" s="469"/>
      <c r="C9" s="489"/>
      <c r="D9" s="489"/>
      <c r="E9" s="469"/>
      <c r="F9" s="475"/>
      <c r="G9" s="876"/>
      <c r="H9" s="876"/>
      <c r="I9" s="478"/>
      <c r="J9" s="474"/>
      <c r="K9" s="867">
        <f>IF(J9="","",VLOOKUP(J9,'Список уч-ов'!$A:$L,11,FALSE))</f>
      </c>
      <c r="L9" s="867"/>
      <c r="M9" s="867"/>
      <c r="N9" s="475"/>
      <c r="O9" s="475"/>
      <c r="P9" s="475"/>
      <c r="Q9" s="476"/>
      <c r="R9" s="476"/>
      <c r="S9" s="477"/>
    </row>
    <row r="10" spans="1:19" ht="15" customHeight="1">
      <c r="A10" s="513">
        <v>3</v>
      </c>
      <c r="B10" s="466"/>
      <c r="C10" s="867">
        <f>IF(B10="","",VLOOKUP(B10,'Список уч-ов'!$A:$L,3,FALSE))</f>
      </c>
      <c r="D10" s="867"/>
      <c r="E10" s="868">
        <f>IF(B10="","",VLOOKUP(B10,'Список уч-ов'!$A:$L,7,FALSE))</f>
      </c>
      <c r="F10" s="868"/>
      <c r="G10" s="877"/>
      <c r="H10" s="877"/>
      <c r="I10" s="518">
        <v>5</v>
      </c>
      <c r="J10" s="475"/>
      <c r="K10" s="871"/>
      <c r="L10" s="871"/>
      <c r="M10" s="872"/>
      <c r="N10" s="475"/>
      <c r="O10" s="475"/>
      <c r="P10" s="475"/>
      <c r="Q10" s="476"/>
      <c r="R10" s="476"/>
      <c r="S10" s="477"/>
    </row>
    <row r="11" spans="1:19" ht="15" customHeight="1">
      <c r="A11" s="514"/>
      <c r="B11" s="473"/>
      <c r="C11" s="519"/>
      <c r="D11" s="520"/>
      <c r="E11" s="521">
        <v>2</v>
      </c>
      <c r="F11" s="474"/>
      <c r="G11" s="867">
        <f>IF(F11="","",VLOOKUP(F11,'Список уч-ов'!$A:$L,11,FALSE))</f>
      </c>
      <c r="H11" s="867"/>
      <c r="I11" s="867"/>
      <c r="J11" s="475"/>
      <c r="K11" s="479"/>
      <c r="L11" s="475"/>
      <c r="M11" s="478"/>
      <c r="N11" s="475"/>
      <c r="O11" s="879" t="s">
        <v>46</v>
      </c>
      <c r="P11" s="879"/>
      <c r="Q11" s="879"/>
      <c r="R11" s="476"/>
      <c r="S11" s="477"/>
    </row>
    <row r="12" spans="1:19" ht="15" customHeight="1">
      <c r="A12" s="513">
        <v>4</v>
      </c>
      <c r="B12" s="466"/>
      <c r="C12" s="867">
        <f>IF(B12="","",VLOOKUP(B12,'Список уч-ов'!$A:$L,3,FALSE))</f>
      </c>
      <c r="D12" s="867"/>
      <c r="E12" s="868">
        <f>IF(B12="","",VLOOKUP(B12,'Список уч-ов'!$A:$L,7,FALSE))</f>
      </c>
      <c r="F12" s="869"/>
      <c r="G12" s="870"/>
      <c r="H12" s="871"/>
      <c r="I12" s="871"/>
      <c r="J12" s="475"/>
      <c r="K12" s="475"/>
      <c r="L12" s="475"/>
      <c r="M12" s="478"/>
      <c r="N12" s="475"/>
      <c r="O12" s="878">
        <f>IF(N13="","",VLOOKUP(N13,'Список уч-ов'!$A:$K,7,FALSE))</f>
      </c>
      <c r="P12" s="878"/>
      <c r="Q12" s="878"/>
      <c r="R12" s="480"/>
      <c r="S12" s="477"/>
    </row>
    <row r="13" spans="1:19" ht="15" customHeight="1">
      <c r="A13" s="514"/>
      <c r="B13" s="469"/>
      <c r="C13" s="489"/>
      <c r="D13" s="489"/>
      <c r="E13" s="469"/>
      <c r="F13" s="475"/>
      <c r="G13" s="475"/>
      <c r="H13" s="475"/>
      <c r="I13" s="476"/>
      <c r="J13" s="475"/>
      <c r="K13" s="876"/>
      <c r="L13" s="876"/>
      <c r="M13" s="478"/>
      <c r="N13" s="474"/>
      <c r="O13" s="880">
        <f>IF(N13="","",VLOOKUP(N13,'Список уч-ов'!$A:$L,3,FALSE))</f>
      </c>
      <c r="P13" s="880"/>
      <c r="Q13" s="880"/>
      <c r="R13" s="476"/>
      <c r="S13" s="477"/>
    </row>
    <row r="14" spans="1:19" ht="15" customHeight="1">
      <c r="A14" s="513">
        <v>5</v>
      </c>
      <c r="B14" s="466"/>
      <c r="C14" s="867">
        <f>IF(B14="","",VLOOKUP(B14,'Список уч-ов'!$A:$L,3,FALSE))</f>
      </c>
      <c r="D14" s="867"/>
      <c r="E14" s="868">
        <f>IF(B14="","",VLOOKUP(B14,'Список уч-ов'!$A:$L,7,FALSE))</f>
      </c>
      <c r="F14" s="868"/>
      <c r="G14" s="475"/>
      <c r="H14" s="475"/>
      <c r="I14" s="476"/>
      <c r="J14" s="475"/>
      <c r="K14" s="877"/>
      <c r="L14" s="877"/>
      <c r="M14" s="518">
        <v>7</v>
      </c>
      <c r="N14" s="475"/>
      <c r="O14" s="475"/>
      <c r="P14" s="475"/>
      <c r="Q14" s="522"/>
      <c r="R14" s="476"/>
      <c r="S14" s="477"/>
    </row>
    <row r="15" spans="1:19" ht="15" customHeight="1">
      <c r="A15" s="514"/>
      <c r="B15" s="473"/>
      <c r="C15" s="519"/>
      <c r="D15" s="520"/>
      <c r="E15" s="517">
        <v>3</v>
      </c>
      <c r="F15" s="474"/>
      <c r="G15" s="867">
        <f>IF(F15="","",VLOOKUP(F15,'Список уч-ов'!$A:$L,11,FALSE))</f>
      </c>
      <c r="H15" s="867"/>
      <c r="I15" s="867"/>
      <c r="J15" s="475"/>
      <c r="K15" s="475"/>
      <c r="L15" s="475"/>
      <c r="M15" s="478"/>
      <c r="N15" s="475"/>
      <c r="O15" s="475"/>
      <c r="P15" s="475"/>
      <c r="Q15" s="476"/>
      <c r="R15" s="476"/>
      <c r="S15" s="477"/>
    </row>
    <row r="16" spans="1:19" ht="15" customHeight="1">
      <c r="A16" s="513">
        <v>6</v>
      </c>
      <c r="B16" s="466"/>
      <c r="C16" s="867">
        <f>IF(B16="","",VLOOKUP(B16,'Список уч-ов'!$A:$L,3,FALSE))</f>
      </c>
      <c r="D16" s="867"/>
      <c r="E16" s="868">
        <f>IF(B16="","",VLOOKUP(B16,'Список уч-ов'!$A:$L,7,FALSE))</f>
      </c>
      <c r="F16" s="869"/>
      <c r="G16" s="870"/>
      <c r="H16" s="871"/>
      <c r="I16" s="872"/>
      <c r="J16" s="475"/>
      <c r="K16" s="475"/>
      <c r="L16" s="475"/>
      <c r="M16" s="478"/>
      <c r="N16" s="475"/>
      <c r="O16" s="475"/>
      <c r="P16" s="475"/>
      <c r="Q16" s="476"/>
      <c r="R16" s="476"/>
      <c r="S16" s="477"/>
    </row>
    <row r="17" spans="1:19" ht="15" customHeight="1">
      <c r="A17" s="514"/>
      <c r="B17" s="469"/>
      <c r="C17" s="489"/>
      <c r="D17" s="489"/>
      <c r="E17" s="469"/>
      <c r="F17" s="475"/>
      <c r="G17" s="876"/>
      <c r="H17" s="876"/>
      <c r="I17" s="478"/>
      <c r="J17" s="474"/>
      <c r="K17" s="867">
        <f>IF(J17="","",VLOOKUP(J17,'Список уч-ов'!$A:$L,11,FALSE))</f>
      </c>
      <c r="L17" s="867"/>
      <c r="M17" s="867"/>
      <c r="N17" s="475"/>
      <c r="O17" s="479"/>
      <c r="P17" s="475"/>
      <c r="Q17" s="523"/>
      <c r="R17" s="482"/>
      <c r="S17" s="477"/>
    </row>
    <row r="18" spans="1:19" ht="15" customHeight="1">
      <c r="A18" s="513">
        <v>7</v>
      </c>
      <c r="B18" s="466"/>
      <c r="C18" s="867">
        <f>IF(B18="","",VLOOKUP(B18,'Список уч-ов'!$A:$L,3,FALSE))</f>
      </c>
      <c r="D18" s="867"/>
      <c r="E18" s="868">
        <f>IF(B18="","",VLOOKUP(B18,'Список уч-ов'!$A:$L,7,FALSE))</f>
      </c>
      <c r="F18" s="868"/>
      <c r="G18" s="877"/>
      <c r="H18" s="877"/>
      <c r="I18" s="518">
        <v>6</v>
      </c>
      <c r="J18" s="475"/>
      <c r="K18" s="871"/>
      <c r="L18" s="871"/>
      <c r="M18" s="871"/>
      <c r="N18" s="475"/>
      <c r="O18" s="879" t="s">
        <v>47</v>
      </c>
      <c r="P18" s="879"/>
      <c r="Q18" s="879"/>
      <c r="R18" s="482"/>
      <c r="S18" s="477"/>
    </row>
    <row r="19" spans="1:19" ht="15" customHeight="1">
      <c r="A19" s="514"/>
      <c r="B19" s="473"/>
      <c r="C19" s="519"/>
      <c r="D19" s="520"/>
      <c r="E19" s="517">
        <v>4</v>
      </c>
      <c r="F19" s="474"/>
      <c r="G19" s="867">
        <f>IF(F19="","",VLOOKUP(F19,'Список уч-ов'!$A:$L,11,FALSE))</f>
      </c>
      <c r="H19" s="867"/>
      <c r="I19" s="867"/>
      <c r="J19" s="475"/>
      <c r="K19" s="479"/>
      <c r="L19" s="475"/>
      <c r="M19" s="523"/>
      <c r="N19" s="523"/>
      <c r="O19" s="878">
        <f>IF(N20="","",VLOOKUP(N20,'Список уч-ов'!$A:$K,7,FALSE))</f>
      </c>
      <c r="P19" s="878"/>
      <c r="Q19" s="878"/>
      <c r="R19" s="483"/>
      <c r="S19" s="477"/>
    </row>
    <row r="20" spans="1:19" ht="15" customHeight="1">
      <c r="A20" s="513">
        <v>8</v>
      </c>
      <c r="B20" s="466"/>
      <c r="C20" s="867">
        <f>IF(B20="","",VLOOKUP(B20,'Список уч-ов'!$A:$L,3,FALSE))</f>
      </c>
      <c r="D20" s="867"/>
      <c r="E20" s="868">
        <f>IF(B20="","",VLOOKUP(B20,'Список уч-ов'!$A:$L,7,FALSE))</f>
      </c>
      <c r="F20" s="869"/>
      <c r="G20" s="870"/>
      <c r="H20" s="871"/>
      <c r="I20" s="871"/>
      <c r="J20" s="475"/>
      <c r="K20" s="475"/>
      <c r="L20" s="475"/>
      <c r="M20" s="524">
        <v>-7</v>
      </c>
      <c r="N20" s="525">
        <f>IF(N13="","",IF(N13=J9,J17,IF(N13=J17,J9)))</f>
      </c>
      <c r="O20" s="880">
        <f>IF(N20="","",VLOOKUP(N20,'Список уч-ов'!$A:$L,3,FALSE))</f>
      </c>
      <c r="P20" s="880"/>
      <c r="Q20" s="880"/>
      <c r="R20" s="483"/>
      <c r="S20" s="477"/>
    </row>
    <row r="21" spans="1:19" ht="15" customHeight="1">
      <c r="A21" s="469"/>
      <c r="B21" s="475"/>
      <c r="C21" s="475"/>
      <c r="D21" s="475"/>
      <c r="E21" s="523"/>
      <c r="F21" s="523"/>
      <c r="G21" s="523"/>
      <c r="H21" s="523"/>
      <c r="I21" s="523"/>
      <c r="J21" s="523"/>
      <c r="K21" s="523"/>
      <c r="L21" s="523"/>
      <c r="M21" s="523"/>
      <c r="N21" s="523"/>
      <c r="O21" s="523"/>
      <c r="P21" s="523"/>
      <c r="Q21" s="523"/>
      <c r="R21" s="481"/>
      <c r="S21" s="481"/>
    </row>
    <row r="22" spans="1:19" ht="15" customHeight="1">
      <c r="A22" s="514"/>
      <c r="B22" s="469"/>
      <c r="C22" s="469"/>
      <c r="D22" s="469"/>
      <c r="E22" s="526">
        <v>-6</v>
      </c>
      <c r="F22" s="525">
        <f>IF(J17="","",IF(J17=F15,F19,IF(J17=F19,F15)))</f>
      </c>
      <c r="G22" s="867">
        <f>IF(F22="","",VLOOKUP(F22,'Список уч-ов'!$A:$L,11,FALSE))</f>
      </c>
      <c r="H22" s="867"/>
      <c r="I22" s="867"/>
      <c r="J22" s="475"/>
      <c r="K22" s="475"/>
      <c r="L22" s="475"/>
      <c r="M22" s="476"/>
      <c r="N22" s="475"/>
      <c r="O22" s="475"/>
      <c r="P22" s="475"/>
      <c r="Q22" s="476"/>
      <c r="R22" s="481"/>
      <c r="S22" s="481"/>
    </row>
    <row r="23" spans="1:19" ht="15" customHeight="1">
      <c r="A23" s="514"/>
      <c r="B23" s="469"/>
      <c r="C23" s="469"/>
      <c r="D23" s="469"/>
      <c r="E23" s="526"/>
      <c r="F23" s="475"/>
      <c r="G23" s="475"/>
      <c r="H23" s="475"/>
      <c r="I23" s="527"/>
      <c r="J23" s="475"/>
      <c r="K23" s="475"/>
      <c r="L23" s="475"/>
      <c r="M23" s="476"/>
      <c r="N23" s="475"/>
      <c r="O23" s="475"/>
      <c r="P23" s="475"/>
      <c r="Q23" s="476"/>
      <c r="R23" s="481"/>
      <c r="S23" s="481"/>
    </row>
    <row r="24" spans="1:19" ht="15" customHeight="1">
      <c r="A24" s="514"/>
      <c r="B24" s="469"/>
      <c r="C24" s="469"/>
      <c r="D24" s="469"/>
      <c r="E24" s="526"/>
      <c r="F24" s="475"/>
      <c r="G24" s="876"/>
      <c r="H24" s="876"/>
      <c r="I24" s="528"/>
      <c r="J24" s="474"/>
      <c r="K24" s="867">
        <f>IF(J24="","",VLOOKUP(J24,'Список уч-ов'!$A:$L,11,FALSE))</f>
      </c>
      <c r="L24" s="867"/>
      <c r="M24" s="867"/>
      <c r="N24" s="475"/>
      <c r="O24" s="475"/>
      <c r="P24" s="475"/>
      <c r="Q24" s="476"/>
      <c r="R24" s="481"/>
      <c r="S24" s="481"/>
    </row>
    <row r="25" spans="1:19" ht="15" customHeight="1">
      <c r="A25" s="513">
        <v>-1</v>
      </c>
      <c r="B25" s="525">
        <f>IF(F7="","",IF(F7=B6,B8,IF(F7=B8,B6)))</f>
      </c>
      <c r="C25" s="867">
        <f>IF(B25="","",VLOOKUP(B25,'Список уч-ов'!$A:$L,11,FALSE))</f>
      </c>
      <c r="D25" s="867"/>
      <c r="E25" s="867"/>
      <c r="F25" s="475"/>
      <c r="G25" s="877"/>
      <c r="H25" s="877"/>
      <c r="I25" s="518">
        <v>10</v>
      </c>
      <c r="J25" s="475"/>
      <c r="K25" s="871"/>
      <c r="L25" s="871"/>
      <c r="M25" s="872"/>
      <c r="N25" s="475"/>
      <c r="O25" s="475"/>
      <c r="P25" s="475"/>
      <c r="Q25" s="476"/>
      <c r="R25" s="481"/>
      <c r="S25" s="481"/>
    </row>
    <row r="26" spans="1:19" ht="15" customHeight="1">
      <c r="A26" s="514"/>
      <c r="B26" s="473"/>
      <c r="C26" s="515"/>
      <c r="D26" s="516"/>
      <c r="E26" s="517">
        <v>8</v>
      </c>
      <c r="F26" s="474"/>
      <c r="G26" s="867">
        <f>IF(F26="","",VLOOKUP(F26,'Список уч-ов'!$A:$L,11,FALSE))</f>
      </c>
      <c r="H26" s="867"/>
      <c r="I26" s="867"/>
      <c r="J26" s="475"/>
      <c r="K26" s="475"/>
      <c r="L26" s="475"/>
      <c r="M26" s="478"/>
      <c r="N26" s="475"/>
      <c r="O26" s="879" t="s">
        <v>48</v>
      </c>
      <c r="P26" s="879"/>
      <c r="Q26" s="879"/>
      <c r="R26" s="481"/>
      <c r="S26" s="481"/>
    </row>
    <row r="27" spans="1:19" ht="15" customHeight="1">
      <c r="A27" s="513">
        <v>-2</v>
      </c>
      <c r="B27" s="525">
        <f>IF(F11="","",IF(F11=B10,B12,IF(F11=B12,B10)))</f>
      </c>
      <c r="C27" s="867">
        <f>IF(B27="","",VLOOKUP(B27,'Список уч-ов'!$A:$L,11,FALSE))</f>
      </c>
      <c r="D27" s="867"/>
      <c r="E27" s="867"/>
      <c r="F27" s="475"/>
      <c r="G27" s="870"/>
      <c r="H27" s="871"/>
      <c r="I27" s="871"/>
      <c r="J27" s="475"/>
      <c r="K27" s="475"/>
      <c r="L27" s="484"/>
      <c r="M27" s="478"/>
      <c r="N27" s="475"/>
      <c r="O27" s="878">
        <f>IF(N28="","",VLOOKUP(N28,'Список уч-ов'!$A:$K,7,FALSE))</f>
      </c>
      <c r="P27" s="878"/>
      <c r="Q27" s="878"/>
      <c r="R27" s="481"/>
      <c r="S27" s="481"/>
    </row>
    <row r="28" spans="1:19" ht="15" customHeight="1">
      <c r="A28" s="514"/>
      <c r="B28" s="469"/>
      <c r="C28" s="469"/>
      <c r="D28" s="469"/>
      <c r="E28" s="523"/>
      <c r="F28" s="523"/>
      <c r="G28" s="523"/>
      <c r="H28" s="523"/>
      <c r="I28" s="523"/>
      <c r="J28" s="480"/>
      <c r="K28" s="876"/>
      <c r="L28" s="876"/>
      <c r="M28" s="529"/>
      <c r="N28" s="474"/>
      <c r="O28" s="880">
        <f>IF(N28="","",VLOOKUP(N28,'Список уч-ов'!$A:$L,3,FALSE))</f>
      </c>
      <c r="P28" s="880"/>
      <c r="Q28" s="880"/>
      <c r="R28" s="481"/>
      <c r="S28" s="481"/>
    </row>
    <row r="29" spans="1:19" ht="15" customHeight="1">
      <c r="A29" s="513">
        <v>-3</v>
      </c>
      <c r="B29" s="525">
        <f>IF(F15="","",IF(F15=B14,B16,IF(F15=B16,B14)))</f>
      </c>
      <c r="C29" s="867">
        <f>IF(B29="","",VLOOKUP(B29,'Список уч-ов'!$A:$L,11,FALSE))</f>
      </c>
      <c r="D29" s="867"/>
      <c r="E29" s="867"/>
      <c r="F29" s="475"/>
      <c r="G29" s="475"/>
      <c r="H29" s="475"/>
      <c r="I29" s="523"/>
      <c r="J29" s="480"/>
      <c r="K29" s="877"/>
      <c r="L29" s="877"/>
      <c r="M29" s="518">
        <v>12</v>
      </c>
      <c r="N29" s="475"/>
      <c r="O29" s="871"/>
      <c r="P29" s="871"/>
      <c r="Q29" s="871"/>
      <c r="R29" s="481"/>
      <c r="S29" s="481"/>
    </row>
    <row r="30" spans="1:19" ht="15" customHeight="1">
      <c r="A30" s="514"/>
      <c r="B30" s="473"/>
      <c r="C30" s="515"/>
      <c r="D30" s="516"/>
      <c r="E30" s="517">
        <v>9</v>
      </c>
      <c r="F30" s="474"/>
      <c r="G30" s="867">
        <f>IF(F30="","",VLOOKUP(F30,'Список уч-ов'!$A:$L,11,FALSE))</f>
      </c>
      <c r="H30" s="867"/>
      <c r="I30" s="867"/>
      <c r="J30" s="480"/>
      <c r="K30" s="480"/>
      <c r="L30" s="480"/>
      <c r="M30" s="478"/>
      <c r="N30" s="475"/>
      <c r="O30" s="475"/>
      <c r="P30" s="475"/>
      <c r="Q30" s="523"/>
      <c r="R30" s="481"/>
      <c r="S30" s="481"/>
    </row>
    <row r="31" spans="1:19" ht="15" customHeight="1">
      <c r="A31" s="513">
        <v>-4</v>
      </c>
      <c r="B31" s="525">
        <f>IF(F19="","",IF(F19=B18,B20,IF(F19=B20,B18)))</f>
      </c>
      <c r="C31" s="867">
        <f>IF(B31="","",VLOOKUP(B31,'Список уч-ов'!$A:$L,11,FALSE))</f>
      </c>
      <c r="D31" s="867"/>
      <c r="E31" s="867"/>
      <c r="F31" s="475"/>
      <c r="G31" s="870"/>
      <c r="H31" s="871"/>
      <c r="I31" s="872"/>
      <c r="J31" s="480"/>
      <c r="K31" s="480"/>
      <c r="L31" s="480"/>
      <c r="M31" s="530"/>
      <c r="N31" s="475"/>
      <c r="O31" s="531"/>
      <c r="P31" s="531"/>
      <c r="Q31" s="531"/>
      <c r="R31" s="481"/>
      <c r="S31" s="481"/>
    </row>
    <row r="32" spans="1:19" ht="15" customHeight="1">
      <c r="A32" s="513"/>
      <c r="B32" s="473"/>
      <c r="C32" s="473"/>
      <c r="D32" s="473"/>
      <c r="E32" s="532"/>
      <c r="F32" s="475"/>
      <c r="G32" s="876"/>
      <c r="H32" s="876"/>
      <c r="I32" s="518"/>
      <c r="J32" s="485"/>
      <c r="K32" s="867">
        <f>IF(J32="","",VLOOKUP(J32,'Список уч-ов'!$A:$L,11,FALSE))</f>
      </c>
      <c r="L32" s="867"/>
      <c r="M32" s="867"/>
      <c r="N32" s="475"/>
      <c r="O32" s="479"/>
      <c r="P32" s="475"/>
      <c r="Q32" s="533"/>
      <c r="R32" s="481"/>
      <c r="S32" s="481"/>
    </row>
    <row r="33" spans="1:19" ht="15" customHeight="1">
      <c r="A33" s="513"/>
      <c r="B33" s="473"/>
      <c r="C33" s="473"/>
      <c r="D33" s="473"/>
      <c r="E33" s="532"/>
      <c r="F33" s="475"/>
      <c r="G33" s="877"/>
      <c r="H33" s="877"/>
      <c r="I33" s="518">
        <v>11</v>
      </c>
      <c r="J33" s="480"/>
      <c r="K33" s="871"/>
      <c r="L33" s="871"/>
      <c r="M33" s="871"/>
      <c r="N33" s="475"/>
      <c r="O33" s="881"/>
      <c r="P33" s="881"/>
      <c r="Q33" s="881"/>
      <c r="R33" s="481"/>
      <c r="S33" s="481"/>
    </row>
    <row r="34" spans="1:19" ht="15" customHeight="1">
      <c r="A34" s="523"/>
      <c r="B34" s="523"/>
      <c r="C34" s="523"/>
      <c r="D34" s="523"/>
      <c r="E34" s="513">
        <v>-5</v>
      </c>
      <c r="F34" s="525">
        <f>IF(J9="","",IF(J9=F7,F11,IF(J9=F11,F7)))</f>
      </c>
      <c r="G34" s="867">
        <f>IF(F34="","",VLOOKUP(F34,'Список уч-ов'!$A:$L,11,FALSE))</f>
      </c>
      <c r="H34" s="867"/>
      <c r="I34" s="867"/>
      <c r="J34" s="523"/>
      <c r="K34" s="534"/>
      <c r="L34" s="523"/>
      <c r="M34" s="523"/>
      <c r="N34" s="523"/>
      <c r="O34" s="523"/>
      <c r="P34" s="523"/>
      <c r="Q34" s="476"/>
      <c r="R34" s="481"/>
      <c r="S34" s="481"/>
    </row>
    <row r="35" spans="1:19" ht="12.75" customHeight="1">
      <c r="A35" s="476"/>
      <c r="B35" s="480"/>
      <c r="C35" s="480"/>
      <c r="D35" s="480"/>
      <c r="E35" s="467"/>
      <c r="F35" s="480"/>
      <c r="G35" s="480"/>
      <c r="H35" s="480"/>
      <c r="I35" s="476"/>
      <c r="J35" s="480"/>
      <c r="K35" s="480"/>
      <c r="L35" s="480"/>
      <c r="M35" s="526"/>
      <c r="N35" s="525"/>
      <c r="O35" s="581"/>
      <c r="P35" s="581"/>
      <c r="Q35" s="581"/>
      <c r="R35" s="481"/>
      <c r="S35" s="477"/>
    </row>
    <row r="36" spans="1:19" s="576" customFormat="1" ht="12.75" customHeight="1">
      <c r="A36" s="569"/>
      <c r="B36" s="570"/>
      <c r="C36" s="570"/>
      <c r="D36" s="570"/>
      <c r="E36" s="571"/>
      <c r="F36" s="572"/>
      <c r="G36" s="882"/>
      <c r="H36" s="882"/>
      <c r="I36" s="882"/>
      <c r="J36" s="570"/>
      <c r="K36" s="582"/>
      <c r="L36" s="582"/>
      <c r="M36" s="582"/>
      <c r="N36" s="573"/>
      <c r="O36" s="573"/>
      <c r="P36" s="573"/>
      <c r="Q36" s="573"/>
      <c r="R36" s="574"/>
      <c r="S36" s="575"/>
    </row>
    <row r="37" spans="1:19" s="576" customFormat="1" ht="12.75" customHeight="1">
      <c r="A37" s="573"/>
      <c r="B37" s="573"/>
      <c r="C37" s="573"/>
      <c r="D37" s="573"/>
      <c r="E37" s="577"/>
      <c r="F37" s="570"/>
      <c r="G37" s="567"/>
      <c r="H37" s="568"/>
      <c r="I37" s="578"/>
      <c r="J37" s="570"/>
      <c r="K37" s="581"/>
      <c r="L37" s="581"/>
      <c r="M37" s="581"/>
      <c r="N37" s="573"/>
      <c r="O37" s="573"/>
      <c r="P37" s="573"/>
      <c r="Q37" s="573"/>
      <c r="R37" s="574"/>
      <c r="S37" s="575"/>
    </row>
    <row r="38" spans="1:19" s="576" customFormat="1" ht="12.75" customHeight="1">
      <c r="A38" s="573"/>
      <c r="B38" s="573"/>
      <c r="C38" s="573"/>
      <c r="D38" s="573"/>
      <c r="E38" s="571"/>
      <c r="F38" s="572"/>
      <c r="G38" s="882"/>
      <c r="H38" s="882"/>
      <c r="I38" s="882"/>
      <c r="J38" s="570"/>
      <c r="K38" s="583"/>
      <c r="L38" s="583"/>
      <c r="M38" s="583"/>
      <c r="N38" s="573"/>
      <c r="O38" s="582"/>
      <c r="P38" s="582"/>
      <c r="Q38" s="582"/>
      <c r="R38" s="574"/>
      <c r="S38" s="575"/>
    </row>
    <row r="39" spans="1:19" s="576" customFormat="1" ht="12.75" customHeight="1">
      <c r="A39" s="573"/>
      <c r="B39" s="573"/>
      <c r="C39" s="573"/>
      <c r="D39" s="573"/>
      <c r="E39" s="573"/>
      <c r="F39" s="573"/>
      <c r="G39" s="573"/>
      <c r="H39" s="573"/>
      <c r="I39" s="573"/>
      <c r="J39" s="573"/>
      <c r="K39" s="573"/>
      <c r="L39" s="573"/>
      <c r="M39" s="571"/>
      <c r="N39" s="570"/>
      <c r="O39" s="581"/>
      <c r="P39" s="581"/>
      <c r="Q39" s="581"/>
      <c r="R39" s="574"/>
      <c r="S39" s="575"/>
    </row>
    <row r="40" spans="1:19" s="576" customFormat="1" ht="12.75" customHeight="1">
      <c r="A40" s="569"/>
      <c r="B40" s="570"/>
      <c r="C40" s="570"/>
      <c r="D40" s="570"/>
      <c r="E40" s="573"/>
      <c r="F40" s="573"/>
      <c r="G40" s="573"/>
      <c r="H40" s="573"/>
      <c r="I40" s="573"/>
      <c r="J40" s="570"/>
      <c r="K40" s="570"/>
      <c r="L40" s="570"/>
      <c r="M40" s="573"/>
      <c r="N40" s="573"/>
      <c r="O40" s="582"/>
      <c r="P40" s="582"/>
      <c r="Q40" s="582"/>
      <c r="R40" s="574"/>
      <c r="S40" s="580"/>
    </row>
    <row r="41" spans="1:19" s="576" customFormat="1" ht="12.75" customHeight="1">
      <c r="A41" s="579"/>
      <c r="B41" s="570"/>
      <c r="C41" s="570"/>
      <c r="D41" s="570"/>
      <c r="E41" s="573"/>
      <c r="F41" s="573"/>
      <c r="G41" s="573"/>
      <c r="H41" s="573"/>
      <c r="I41" s="569"/>
      <c r="J41" s="570"/>
      <c r="K41" s="570"/>
      <c r="L41" s="570"/>
      <c r="M41" s="571"/>
      <c r="N41" s="572"/>
      <c r="O41" s="581"/>
      <c r="P41" s="581"/>
      <c r="Q41" s="581"/>
      <c r="R41" s="574"/>
      <c r="S41" s="580"/>
    </row>
    <row r="42" spans="1:25" ht="24" customHeight="1">
      <c r="A42" s="488" t="str">
        <f>'Список уч-ов'!B122</f>
        <v>Главный судья - судья МК, ВК</v>
      </c>
      <c r="B42" s="487"/>
      <c r="E42" s="489"/>
      <c r="H42" s="486"/>
      <c r="I42" s="486"/>
      <c r="J42" s="490"/>
      <c r="L42" s="491"/>
      <c r="M42" s="492"/>
      <c r="N42" s="493"/>
      <c r="O42" s="494"/>
      <c r="P42" s="584" t="str">
        <f>'Список уч-ов'!H122</f>
        <v>М.Д. Блюм (г. Москва)</v>
      </c>
      <c r="Q42" s="491"/>
      <c r="R42" s="491"/>
      <c r="S42" s="491"/>
      <c r="W42" s="495"/>
      <c r="X42" s="496"/>
      <c r="Y42" s="496"/>
    </row>
    <row r="43" spans="1:25" ht="28.5" customHeight="1">
      <c r="A43" s="488" t="str">
        <f>'Список уч-ов'!B124</f>
        <v>Главный секретарь - судья МК, ВК</v>
      </c>
      <c r="B43" s="487"/>
      <c r="E43" s="481"/>
      <c r="H43" s="490"/>
      <c r="I43" s="490"/>
      <c r="J43" s="490"/>
      <c r="L43" s="498"/>
      <c r="M43" s="499"/>
      <c r="N43" s="495"/>
      <c r="O43" s="495"/>
      <c r="P43" s="585" t="str">
        <f>'Список уч-ов'!H124</f>
        <v>А.С. Рожкова (г. Н Новгород)</v>
      </c>
      <c r="Q43" s="500"/>
      <c r="R43" s="499"/>
      <c r="S43" s="499"/>
      <c r="W43" s="499"/>
      <c r="X43" s="496"/>
      <c r="Y43" s="496"/>
    </row>
    <row r="44" spans="1:19" ht="19.5">
      <c r="A44" s="497"/>
      <c r="B44" s="487"/>
      <c r="C44" s="487"/>
      <c r="D44" s="487"/>
      <c r="E44" s="501"/>
      <c r="F44" s="502"/>
      <c r="G44" s="502"/>
      <c r="H44" s="502"/>
      <c r="I44" s="503"/>
      <c r="J44" s="504"/>
      <c r="K44" s="504"/>
      <c r="L44" s="505"/>
      <c r="M44" s="506"/>
      <c r="N44" s="507"/>
      <c r="O44" s="507"/>
      <c r="P44" s="507"/>
      <c r="Q44" s="481"/>
      <c r="R44" s="508"/>
      <c r="S44" s="481"/>
    </row>
    <row r="45" spans="1:18" ht="19.5">
      <c r="A45" s="497"/>
      <c r="B45" s="487"/>
      <c r="C45" s="487"/>
      <c r="D45" s="487"/>
      <c r="E45" s="501"/>
      <c r="F45" s="502"/>
      <c r="G45" s="502"/>
      <c r="H45" s="502"/>
      <c r="I45" s="503"/>
      <c r="J45" s="504"/>
      <c r="K45" s="504"/>
      <c r="L45" s="505"/>
      <c r="M45" s="506"/>
      <c r="N45" s="507"/>
      <c r="O45" s="507"/>
      <c r="P45" s="507"/>
      <c r="Q45" s="481"/>
      <c r="R45" s="509"/>
    </row>
    <row r="46" spans="5:18" ht="12.75">
      <c r="E46" s="510"/>
      <c r="I46" s="510"/>
      <c r="Q46" s="511"/>
      <c r="R46" s="509"/>
    </row>
    <row r="47" spans="5:18" ht="12.75">
      <c r="E47" s="510"/>
      <c r="I47" s="510"/>
      <c r="Q47" s="511"/>
      <c r="R47" s="509"/>
    </row>
    <row r="48" spans="5:18" ht="12.75">
      <c r="E48" s="510"/>
      <c r="I48" s="510"/>
      <c r="Q48" s="511"/>
      <c r="R48" s="509"/>
    </row>
    <row r="49" spans="5:18" ht="12.75">
      <c r="E49" s="510"/>
      <c r="I49" s="510"/>
      <c r="Q49" s="511"/>
      <c r="R49" s="509"/>
    </row>
    <row r="50" spans="5:18" ht="12.75">
      <c r="E50" s="510"/>
      <c r="I50" s="510"/>
      <c r="Q50" s="511"/>
      <c r="R50" s="509"/>
    </row>
    <row r="51" spans="5:18" ht="12.75">
      <c r="E51" s="510"/>
      <c r="I51" s="510"/>
      <c r="Q51" s="511"/>
      <c r="R51" s="509"/>
    </row>
    <row r="52" spans="5:18" ht="12.75">
      <c r="E52" s="510"/>
      <c r="I52" s="510"/>
      <c r="Q52" s="511"/>
      <c r="R52" s="509"/>
    </row>
    <row r="53" spans="5:18" ht="12.75">
      <c r="E53" s="510"/>
      <c r="I53" s="510"/>
      <c r="Q53" s="511"/>
      <c r="R53" s="509"/>
    </row>
    <row r="54" spans="5:18" ht="12.75">
      <c r="E54" s="510"/>
      <c r="I54" s="510"/>
      <c r="Q54" s="511"/>
      <c r="R54" s="509"/>
    </row>
    <row r="55" spans="5:18" ht="12.75">
      <c r="E55" s="510"/>
      <c r="I55" s="510"/>
      <c r="Q55" s="511"/>
      <c r="R55" s="509"/>
    </row>
    <row r="56" spans="5:18" ht="12.75">
      <c r="E56" s="510"/>
      <c r="I56" s="510"/>
      <c r="Q56" s="511"/>
      <c r="R56" s="509"/>
    </row>
    <row r="57" spans="5:18" ht="12.75">
      <c r="E57" s="510"/>
      <c r="Q57" s="511"/>
      <c r="R57" s="509"/>
    </row>
    <row r="58" spans="5:18" ht="12.75">
      <c r="E58" s="510"/>
      <c r="Q58" s="511"/>
      <c r="R58" s="509"/>
    </row>
    <row r="59" spans="5:18" ht="12.75">
      <c r="E59" s="510"/>
      <c r="Q59" s="511"/>
      <c r="R59" s="509"/>
    </row>
    <row r="60" spans="5:18" ht="12.75">
      <c r="E60" s="510"/>
      <c r="Q60" s="511"/>
      <c r="R60" s="509"/>
    </row>
    <row r="61" spans="5:18" ht="12.75">
      <c r="E61" s="510"/>
      <c r="Q61" s="511"/>
      <c r="R61" s="509"/>
    </row>
    <row r="62" spans="5:18" ht="12.75">
      <c r="E62" s="510"/>
      <c r="Q62" s="511"/>
      <c r="R62" s="509"/>
    </row>
    <row r="63" spans="5:18" ht="12.75">
      <c r="E63" s="510"/>
      <c r="Q63" s="511"/>
      <c r="R63" s="509"/>
    </row>
    <row r="64" spans="5:18" ht="12.75">
      <c r="E64" s="510"/>
      <c r="Q64" s="511"/>
      <c r="R64" s="509"/>
    </row>
    <row r="65" spans="5:18" ht="12.75">
      <c r="E65" s="510"/>
      <c r="Q65" s="511"/>
      <c r="R65" s="509"/>
    </row>
    <row r="66" spans="17:18" ht="12.75">
      <c r="Q66" s="511"/>
      <c r="R66" s="509"/>
    </row>
    <row r="67" spans="17:18" ht="12.75">
      <c r="Q67" s="511"/>
      <c r="R67" s="509"/>
    </row>
    <row r="68" spans="17:18" ht="12.75">
      <c r="Q68" s="511"/>
      <c r="R68" s="509"/>
    </row>
    <row r="69" spans="17:18" ht="12.75">
      <c r="Q69" s="511"/>
      <c r="R69" s="509"/>
    </row>
    <row r="70" spans="17:18" ht="12.75">
      <c r="Q70" s="511"/>
      <c r="R70" s="509"/>
    </row>
    <row r="71" spans="17:18" ht="12.75">
      <c r="Q71" s="511"/>
      <c r="R71" s="509"/>
    </row>
    <row r="72" spans="17:18" ht="12.75">
      <c r="Q72" s="511"/>
      <c r="R72" s="509"/>
    </row>
    <row r="73" spans="17:18" ht="12.75">
      <c r="Q73" s="511"/>
      <c r="R73" s="509"/>
    </row>
    <row r="74" spans="17:18" ht="12.75">
      <c r="Q74" s="511"/>
      <c r="R74" s="509"/>
    </row>
    <row r="75" spans="17:18" ht="12.75">
      <c r="Q75" s="511"/>
      <c r="R75" s="509"/>
    </row>
    <row r="76" spans="17:18" ht="12.75">
      <c r="Q76" s="511"/>
      <c r="R76" s="509"/>
    </row>
    <row r="77" spans="17:18" ht="12.75">
      <c r="Q77" s="511"/>
      <c r="R77" s="509"/>
    </row>
    <row r="78" spans="17:18" ht="12.75">
      <c r="Q78" s="511"/>
      <c r="R78" s="509"/>
    </row>
    <row r="79" spans="17:18" ht="12.75">
      <c r="Q79" s="511"/>
      <c r="R79" s="509"/>
    </row>
    <row r="80" spans="17:18" ht="12.75">
      <c r="Q80" s="511"/>
      <c r="R80" s="509"/>
    </row>
    <row r="81" spans="17:18" ht="12.75">
      <c r="Q81" s="511"/>
      <c r="R81" s="509"/>
    </row>
    <row r="82" spans="17:18" ht="12.75">
      <c r="Q82" s="511"/>
      <c r="R82" s="509"/>
    </row>
    <row r="83" spans="17:18" ht="12.75">
      <c r="Q83" s="511"/>
      <c r="R83" s="509"/>
    </row>
    <row r="84" spans="17:18" ht="12.75">
      <c r="Q84" s="511"/>
      <c r="R84" s="509"/>
    </row>
    <row r="85" spans="17:18" ht="12.75">
      <c r="Q85" s="511"/>
      <c r="R85" s="509"/>
    </row>
    <row r="86" spans="17:18" ht="12.75">
      <c r="Q86" s="511"/>
      <c r="R86" s="509"/>
    </row>
    <row r="87" spans="17:18" ht="12.75">
      <c r="Q87" s="511"/>
      <c r="R87" s="509"/>
    </row>
    <row r="88" spans="17:18" ht="12.75">
      <c r="Q88" s="511"/>
      <c r="R88" s="509"/>
    </row>
    <row r="89" spans="17:18" ht="12.75">
      <c r="Q89" s="511"/>
      <c r="R89" s="509"/>
    </row>
    <row r="90" spans="17:18" ht="12.75">
      <c r="Q90" s="511"/>
      <c r="R90" s="509"/>
    </row>
    <row r="91" spans="17:18" ht="12.75">
      <c r="Q91" s="511"/>
      <c r="R91" s="509"/>
    </row>
    <row r="92" spans="17:18" ht="12.75">
      <c r="Q92" s="511"/>
      <c r="R92" s="509"/>
    </row>
    <row r="93" spans="17:18" ht="12.75">
      <c r="Q93" s="511"/>
      <c r="R93" s="509"/>
    </row>
    <row r="94" spans="17:18" ht="12.75">
      <c r="Q94" s="511"/>
      <c r="R94" s="509"/>
    </row>
    <row r="95" spans="17:18" ht="12.75">
      <c r="Q95" s="511"/>
      <c r="R95" s="509"/>
    </row>
    <row r="96" spans="17:18" ht="12.75">
      <c r="Q96" s="511"/>
      <c r="R96" s="509"/>
    </row>
    <row r="97" spans="17:18" ht="12.75">
      <c r="Q97" s="511"/>
      <c r="R97" s="509"/>
    </row>
    <row r="98" spans="17:18" ht="12.75">
      <c r="Q98" s="511"/>
      <c r="R98" s="509"/>
    </row>
    <row r="99" spans="17:18" ht="12.75">
      <c r="Q99" s="511"/>
      <c r="R99" s="509"/>
    </row>
    <row r="100" spans="17:18" ht="12.75">
      <c r="Q100" s="511"/>
      <c r="R100" s="509"/>
    </row>
    <row r="101" spans="17:18" ht="12.75">
      <c r="Q101" s="511"/>
      <c r="R101" s="509"/>
    </row>
    <row r="102" spans="17:18" ht="12.75">
      <c r="Q102" s="511"/>
      <c r="R102" s="509"/>
    </row>
    <row r="103" spans="17:18" ht="12.75">
      <c r="Q103" s="511"/>
      <c r="R103" s="509"/>
    </row>
    <row r="104" spans="17:18" ht="12.75">
      <c r="Q104" s="511"/>
      <c r="R104" s="509"/>
    </row>
    <row r="105" spans="17:18" ht="12.75">
      <c r="Q105" s="511"/>
      <c r="R105" s="509"/>
    </row>
    <row r="106" spans="17:18" ht="12.75">
      <c r="Q106" s="511"/>
      <c r="R106" s="509"/>
    </row>
    <row r="107" spans="17:18" ht="12.75">
      <c r="Q107" s="511"/>
      <c r="R107" s="509"/>
    </row>
    <row r="108" spans="17:18" ht="12.75">
      <c r="Q108" s="511"/>
      <c r="R108" s="509"/>
    </row>
    <row r="109" spans="17:18" ht="12.75">
      <c r="Q109" s="511"/>
      <c r="R109" s="509"/>
    </row>
    <row r="110" spans="17:18" ht="12.75">
      <c r="Q110" s="511"/>
      <c r="R110" s="509"/>
    </row>
    <row r="111" spans="17:18" ht="12.75">
      <c r="Q111" s="511"/>
      <c r="R111" s="509"/>
    </row>
    <row r="112" spans="17:18" ht="12.75">
      <c r="Q112" s="511"/>
      <c r="R112" s="509"/>
    </row>
    <row r="113" spans="17:18" ht="12.75">
      <c r="Q113" s="511"/>
      <c r="R113" s="509"/>
    </row>
    <row r="114" spans="17:18" ht="12.75">
      <c r="Q114" s="511"/>
      <c r="R114" s="509"/>
    </row>
    <row r="115" spans="17:18" ht="12.75">
      <c r="Q115" s="511"/>
      <c r="R115" s="509"/>
    </row>
    <row r="116" spans="17:18" ht="12.75">
      <c r="Q116" s="511"/>
      <c r="R116" s="509"/>
    </row>
    <row r="117" spans="17:18" ht="12.75">
      <c r="Q117" s="511"/>
      <c r="R117" s="509"/>
    </row>
    <row r="118" spans="17:18" ht="12.75">
      <c r="Q118" s="511"/>
      <c r="R118" s="509"/>
    </row>
    <row r="119" spans="17:18" ht="12.75">
      <c r="Q119" s="511"/>
      <c r="R119" s="509"/>
    </row>
    <row r="120" spans="17:18" ht="12.75">
      <c r="Q120" s="511"/>
      <c r="R120" s="509"/>
    </row>
    <row r="121" spans="17:18" ht="12.75">
      <c r="Q121" s="511"/>
      <c r="R121" s="509"/>
    </row>
    <row r="122" spans="17:18" ht="12.75">
      <c r="Q122" s="511"/>
      <c r="R122" s="509"/>
    </row>
    <row r="123" spans="17:18" ht="12.75">
      <c r="Q123" s="511"/>
      <c r="R123" s="509"/>
    </row>
    <row r="124" spans="17:18" ht="12.75">
      <c r="Q124" s="511"/>
      <c r="R124" s="509"/>
    </row>
    <row r="125" spans="17:18" ht="12.75">
      <c r="Q125" s="511"/>
      <c r="R125" s="509"/>
    </row>
    <row r="126" spans="17:18" ht="12.75">
      <c r="Q126" s="511"/>
      <c r="R126" s="509"/>
    </row>
    <row r="127" spans="17:18" ht="12.75">
      <c r="Q127" s="511"/>
      <c r="R127" s="509"/>
    </row>
    <row r="128" spans="17:18" ht="12.75">
      <c r="Q128" s="511"/>
      <c r="R128" s="509"/>
    </row>
    <row r="129" spans="17:18" ht="12.75">
      <c r="Q129" s="511"/>
      <c r="R129" s="509"/>
    </row>
    <row r="130" spans="17:18" ht="12.75">
      <c r="Q130" s="511"/>
      <c r="R130" s="509"/>
    </row>
    <row r="131" spans="17:18" ht="12.75">
      <c r="Q131" s="511"/>
      <c r="R131" s="509"/>
    </row>
    <row r="132" spans="17:18" ht="12.75">
      <c r="Q132" s="511"/>
      <c r="R132" s="509"/>
    </row>
    <row r="133" spans="17:18" ht="12.75">
      <c r="Q133" s="511"/>
      <c r="R133" s="509"/>
    </row>
    <row r="134" spans="17:18" ht="12.75">
      <c r="Q134" s="511"/>
      <c r="R134" s="509"/>
    </row>
    <row r="135" spans="17:18" ht="12.75">
      <c r="Q135" s="511"/>
      <c r="R135" s="509"/>
    </row>
    <row r="136" spans="17:18" ht="12.75">
      <c r="Q136" s="511"/>
      <c r="R136" s="509"/>
    </row>
    <row r="137" spans="17:18" ht="12.75">
      <c r="Q137" s="511"/>
      <c r="R137" s="509"/>
    </row>
    <row r="138" spans="17:18" ht="12.75">
      <c r="Q138" s="511"/>
      <c r="R138" s="509"/>
    </row>
    <row r="139" spans="17:18" ht="12.75">
      <c r="Q139" s="511"/>
      <c r="R139" s="509"/>
    </row>
    <row r="140" spans="17:18" ht="12.75">
      <c r="Q140" s="511"/>
      <c r="R140" s="509"/>
    </row>
    <row r="141" spans="17:18" ht="12.75">
      <c r="Q141" s="511"/>
      <c r="R141" s="509"/>
    </row>
    <row r="142" spans="17:18" ht="12.75">
      <c r="Q142" s="511"/>
      <c r="R142" s="509"/>
    </row>
    <row r="143" spans="17:18" ht="12.75">
      <c r="Q143" s="511"/>
      <c r="R143" s="509"/>
    </row>
    <row r="144" spans="17:18" ht="12.75">
      <c r="Q144" s="511"/>
      <c r="R144" s="509"/>
    </row>
    <row r="145" spans="17:18" ht="12.75">
      <c r="Q145" s="511"/>
      <c r="R145" s="509"/>
    </row>
    <row r="146" spans="17:18" ht="12.75">
      <c r="Q146" s="511"/>
      <c r="R146" s="509"/>
    </row>
    <row r="147" spans="17:18" ht="12.75">
      <c r="Q147" s="511"/>
      <c r="R147" s="509"/>
    </row>
    <row r="148" spans="17:18" ht="12.75">
      <c r="Q148" s="511"/>
      <c r="R148" s="509"/>
    </row>
    <row r="149" spans="17:18" ht="12.75">
      <c r="Q149" s="511"/>
      <c r="R149" s="509"/>
    </row>
    <row r="150" spans="17:18" ht="12.75">
      <c r="Q150" s="511"/>
      <c r="R150" s="509"/>
    </row>
    <row r="151" spans="17:18" ht="12.75">
      <c r="Q151" s="511"/>
      <c r="R151" s="509"/>
    </row>
    <row r="152" spans="17:18" ht="12.75">
      <c r="Q152" s="511"/>
      <c r="R152" s="509"/>
    </row>
    <row r="153" spans="17:18" ht="12.75">
      <c r="Q153" s="511"/>
      <c r="R153" s="509"/>
    </row>
    <row r="154" spans="17:18" ht="12.75">
      <c r="Q154" s="511"/>
      <c r="R154" s="509"/>
    </row>
    <row r="155" spans="17:18" ht="12.75">
      <c r="Q155" s="511"/>
      <c r="R155" s="509"/>
    </row>
    <row r="156" spans="17:18" ht="12.75">
      <c r="Q156" s="511"/>
      <c r="R156" s="509"/>
    </row>
    <row r="157" spans="17:18" ht="12.75">
      <c r="Q157" s="511"/>
      <c r="R157" s="509"/>
    </row>
    <row r="158" spans="17:18" ht="12.75">
      <c r="Q158" s="511"/>
      <c r="R158" s="509"/>
    </row>
    <row r="159" spans="17:18" ht="12.75">
      <c r="Q159" s="511"/>
      <c r="R159" s="509"/>
    </row>
    <row r="160" spans="17:18" ht="12.75">
      <c r="Q160" s="511"/>
      <c r="R160" s="509"/>
    </row>
    <row r="161" spans="17:18" ht="12.75">
      <c r="Q161" s="511"/>
      <c r="R161" s="509"/>
    </row>
    <row r="162" spans="17:18" ht="12.75">
      <c r="Q162" s="511"/>
      <c r="R162" s="509"/>
    </row>
    <row r="163" spans="17:18" ht="12.75">
      <c r="Q163" s="511"/>
      <c r="R163" s="509"/>
    </row>
    <row r="164" spans="17:18" ht="12.75">
      <c r="Q164" s="511"/>
      <c r="R164" s="509"/>
    </row>
    <row r="165" spans="17:18" ht="12.75">
      <c r="Q165" s="511"/>
      <c r="R165" s="509"/>
    </row>
    <row r="166" spans="17:18" ht="12.75">
      <c r="Q166" s="511"/>
      <c r="R166" s="509"/>
    </row>
    <row r="167" spans="17:18" ht="12.75">
      <c r="Q167" s="511"/>
      <c r="R167" s="509"/>
    </row>
    <row r="168" spans="17:18" ht="12.75">
      <c r="Q168" s="511"/>
      <c r="R168" s="509"/>
    </row>
    <row r="169" spans="17:18" ht="12.75">
      <c r="Q169" s="511"/>
      <c r="R169" s="509"/>
    </row>
    <row r="170" spans="17:18" ht="12.75">
      <c r="Q170" s="511"/>
      <c r="R170" s="509"/>
    </row>
    <row r="171" spans="17:18" ht="12.75">
      <c r="Q171" s="511"/>
      <c r="R171" s="509"/>
    </row>
    <row r="172" spans="17:18" ht="12.75">
      <c r="Q172" s="511"/>
      <c r="R172" s="509"/>
    </row>
    <row r="173" spans="17:18" ht="12.75">
      <c r="Q173" s="511"/>
      <c r="R173" s="509"/>
    </row>
    <row r="174" spans="17:18" ht="12.75">
      <c r="Q174" s="511"/>
      <c r="R174" s="509"/>
    </row>
    <row r="175" spans="17:18" ht="12.75">
      <c r="Q175" s="511"/>
      <c r="R175" s="509"/>
    </row>
    <row r="176" spans="17:18" ht="12.75">
      <c r="Q176" s="511"/>
      <c r="R176" s="509"/>
    </row>
    <row r="177" spans="17:18" ht="12.75">
      <c r="Q177" s="511"/>
      <c r="R177" s="509"/>
    </row>
    <row r="178" spans="17:18" ht="12.75">
      <c r="Q178" s="511"/>
      <c r="R178" s="509"/>
    </row>
    <row r="179" spans="17:18" ht="12.75">
      <c r="Q179" s="511"/>
      <c r="R179" s="509"/>
    </row>
    <row r="180" spans="17:18" ht="12.75">
      <c r="Q180" s="511"/>
      <c r="R180" s="509"/>
    </row>
    <row r="181" spans="17:18" ht="12.75">
      <c r="Q181" s="511"/>
      <c r="R181" s="509"/>
    </row>
    <row r="182" spans="17:18" ht="12.75">
      <c r="Q182" s="511"/>
      <c r="R182" s="509"/>
    </row>
    <row r="183" spans="17:18" ht="12.75">
      <c r="Q183" s="511"/>
      <c r="R183" s="509"/>
    </row>
    <row r="184" spans="17:18" ht="12.75">
      <c r="Q184" s="511"/>
      <c r="R184" s="509"/>
    </row>
    <row r="185" spans="17:18" ht="12.75">
      <c r="Q185" s="511"/>
      <c r="R185" s="509"/>
    </row>
    <row r="186" spans="17:18" ht="12.75">
      <c r="Q186" s="511"/>
      <c r="R186" s="509"/>
    </row>
    <row r="187" spans="17:18" ht="12.75">
      <c r="Q187" s="511"/>
      <c r="R187" s="509"/>
    </row>
    <row r="188" spans="17:18" ht="12.75">
      <c r="Q188" s="511"/>
      <c r="R188" s="509"/>
    </row>
    <row r="189" spans="17:18" ht="12.75">
      <c r="Q189" s="511"/>
      <c r="R189" s="509"/>
    </row>
    <row r="190" spans="17:18" ht="12.75">
      <c r="Q190" s="511"/>
      <c r="R190" s="509"/>
    </row>
    <row r="191" spans="17:18" ht="12.75">
      <c r="Q191" s="511"/>
      <c r="R191" s="509"/>
    </row>
    <row r="192" spans="17:18" ht="12.75">
      <c r="Q192" s="511"/>
      <c r="R192" s="509"/>
    </row>
    <row r="193" spans="17:18" ht="12.75">
      <c r="Q193" s="511"/>
      <c r="R193" s="509"/>
    </row>
    <row r="194" spans="17:18" ht="12.75">
      <c r="Q194" s="511"/>
      <c r="R194" s="509"/>
    </row>
    <row r="195" spans="17:18" ht="12.75">
      <c r="Q195" s="511"/>
      <c r="R195" s="509"/>
    </row>
    <row r="196" spans="17:18" ht="12.75">
      <c r="Q196" s="511"/>
      <c r="R196" s="509"/>
    </row>
    <row r="197" spans="17:18" ht="12.75">
      <c r="Q197" s="511"/>
      <c r="R197" s="509"/>
    </row>
    <row r="198" spans="17:18" ht="12.75">
      <c r="Q198" s="511"/>
      <c r="R198" s="509"/>
    </row>
    <row r="199" spans="17:18" ht="12.75">
      <c r="Q199" s="511"/>
      <c r="R199" s="509"/>
    </row>
    <row r="200" spans="17:18" ht="12.75">
      <c r="Q200" s="511"/>
      <c r="R200" s="509"/>
    </row>
    <row r="201" spans="17:18" ht="12.75">
      <c r="Q201" s="511"/>
      <c r="R201" s="509"/>
    </row>
    <row r="202" spans="17:18" ht="12.75">
      <c r="Q202" s="511"/>
      <c r="R202" s="509"/>
    </row>
    <row r="203" spans="17:18" ht="12.75">
      <c r="Q203" s="511"/>
      <c r="R203" s="509"/>
    </row>
    <row r="204" spans="17:18" ht="12.75">
      <c r="Q204" s="511"/>
      <c r="R204" s="509"/>
    </row>
    <row r="205" spans="17:18" ht="12.75">
      <c r="Q205" s="511"/>
      <c r="R205" s="509"/>
    </row>
    <row r="206" spans="17:18" ht="12.75">
      <c r="Q206" s="511"/>
      <c r="R206" s="509"/>
    </row>
    <row r="207" spans="17:18" ht="12.75">
      <c r="Q207" s="511"/>
      <c r="R207" s="509"/>
    </row>
    <row r="208" spans="17:18" ht="12.75">
      <c r="Q208" s="511"/>
      <c r="R208" s="509"/>
    </row>
    <row r="209" spans="17:18" ht="12.75">
      <c r="Q209" s="511"/>
      <c r="R209" s="509"/>
    </row>
    <row r="210" spans="17:18" ht="12.75">
      <c r="Q210" s="511"/>
      <c r="R210" s="509"/>
    </row>
    <row r="211" spans="17:18" ht="12.75">
      <c r="Q211" s="511"/>
      <c r="R211" s="509"/>
    </row>
    <row r="212" spans="17:18" ht="12.75">
      <c r="Q212" s="511"/>
      <c r="R212" s="509"/>
    </row>
    <row r="213" spans="17:18" ht="12.75">
      <c r="Q213" s="511"/>
      <c r="R213" s="509"/>
    </row>
    <row r="214" spans="17:18" ht="12.75">
      <c r="Q214" s="511"/>
      <c r="R214" s="509"/>
    </row>
    <row r="215" spans="17:18" ht="12.75">
      <c r="Q215" s="511"/>
      <c r="R215" s="509"/>
    </row>
    <row r="216" spans="17:18" ht="12.75">
      <c r="Q216" s="511"/>
      <c r="R216" s="509"/>
    </row>
    <row r="217" spans="17:18" ht="12.75">
      <c r="Q217" s="511"/>
      <c r="R217" s="509"/>
    </row>
    <row r="218" spans="17:18" ht="12.75">
      <c r="Q218" s="511"/>
      <c r="R218" s="509"/>
    </row>
    <row r="219" spans="17:18" ht="12.75">
      <c r="Q219" s="511"/>
      <c r="R219" s="509"/>
    </row>
    <row r="220" spans="17:18" ht="12.75">
      <c r="Q220" s="511"/>
      <c r="R220" s="509"/>
    </row>
    <row r="221" spans="17:18" ht="12.75">
      <c r="Q221" s="511"/>
      <c r="R221" s="509"/>
    </row>
    <row r="222" spans="17:18" ht="12.75">
      <c r="Q222" s="511"/>
      <c r="R222" s="509"/>
    </row>
    <row r="223" spans="17:18" ht="12.75">
      <c r="Q223" s="511"/>
      <c r="R223" s="509"/>
    </row>
    <row r="224" spans="17:18" ht="12.75">
      <c r="Q224" s="511"/>
      <c r="R224" s="509"/>
    </row>
    <row r="225" spans="17:18" ht="12.75">
      <c r="Q225" s="511"/>
      <c r="R225" s="509"/>
    </row>
    <row r="226" spans="17:18" ht="12.75">
      <c r="Q226" s="511"/>
      <c r="R226" s="509"/>
    </row>
    <row r="227" spans="17:18" ht="12.75">
      <c r="Q227" s="511"/>
      <c r="R227" s="509"/>
    </row>
    <row r="228" spans="17:18" ht="12.75">
      <c r="Q228" s="511"/>
      <c r="R228" s="509"/>
    </row>
    <row r="229" spans="17:18" ht="12.75">
      <c r="Q229" s="511"/>
      <c r="R229" s="509"/>
    </row>
    <row r="230" spans="17:18" ht="12.75">
      <c r="Q230" s="511"/>
      <c r="R230" s="509"/>
    </row>
    <row r="231" spans="17:18" ht="12.75">
      <c r="Q231" s="511"/>
      <c r="R231" s="509"/>
    </row>
    <row r="232" spans="17:18" ht="12.75">
      <c r="Q232" s="511"/>
      <c r="R232" s="509"/>
    </row>
    <row r="233" spans="17:18" ht="12.75">
      <c r="Q233" s="511"/>
      <c r="R233" s="509"/>
    </row>
    <row r="234" spans="17:18" ht="12.75">
      <c r="Q234" s="511"/>
      <c r="R234" s="509"/>
    </row>
    <row r="235" spans="17:18" ht="12.75">
      <c r="Q235" s="511"/>
      <c r="R235" s="509"/>
    </row>
    <row r="236" spans="17:18" ht="12.75">
      <c r="Q236" s="511"/>
      <c r="R236" s="509"/>
    </row>
    <row r="237" spans="17:18" ht="12.75">
      <c r="Q237" s="511"/>
      <c r="R237" s="509"/>
    </row>
    <row r="238" spans="17:18" ht="12.75">
      <c r="Q238" s="511"/>
      <c r="R238" s="509"/>
    </row>
    <row r="239" spans="17:18" ht="12.75">
      <c r="Q239" s="511"/>
      <c r="R239" s="509"/>
    </row>
    <row r="240" spans="17:18" ht="12.75">
      <c r="Q240" s="511"/>
      <c r="R240" s="509"/>
    </row>
    <row r="241" spans="17:18" ht="12.75">
      <c r="Q241" s="511"/>
      <c r="R241" s="509"/>
    </row>
    <row r="242" spans="17:18" ht="12.75">
      <c r="Q242" s="511"/>
      <c r="R242" s="509"/>
    </row>
    <row r="243" spans="17:18" ht="12.75">
      <c r="Q243" s="511"/>
      <c r="R243" s="509"/>
    </row>
    <row r="244" spans="17:18" ht="12.75">
      <c r="Q244" s="511"/>
      <c r="R244" s="509"/>
    </row>
    <row r="245" spans="17:18" ht="12.75">
      <c r="Q245" s="511"/>
      <c r="R245" s="509"/>
    </row>
    <row r="246" spans="17:18" ht="12.75">
      <c r="Q246" s="511"/>
      <c r="R246" s="509"/>
    </row>
    <row r="247" spans="17:18" ht="12.75">
      <c r="Q247" s="511"/>
      <c r="R247" s="509"/>
    </row>
    <row r="248" spans="17:18" ht="12.75">
      <c r="Q248" s="511"/>
      <c r="R248" s="509"/>
    </row>
    <row r="249" spans="17:18" ht="12.75">
      <c r="Q249" s="511"/>
      <c r="R249" s="509"/>
    </row>
    <row r="250" spans="17:18" ht="12.75">
      <c r="Q250" s="511"/>
      <c r="R250" s="509"/>
    </row>
    <row r="251" ht="12.75">
      <c r="R251" s="509"/>
    </row>
    <row r="252" ht="12.75">
      <c r="R252" s="509"/>
    </row>
    <row r="253" ht="12.75">
      <c r="R253" s="509"/>
    </row>
    <row r="254" ht="12.75">
      <c r="R254" s="509"/>
    </row>
    <row r="255" ht="12.75">
      <c r="R255" s="509"/>
    </row>
    <row r="256" ht="12.75">
      <c r="R256" s="509"/>
    </row>
    <row r="257" ht="12.75">
      <c r="R257" s="509"/>
    </row>
    <row r="258" ht="12.75">
      <c r="R258" s="509"/>
    </row>
    <row r="259" ht="12.75">
      <c r="R259" s="509"/>
    </row>
    <row r="260" ht="12.75">
      <c r="R260" s="509"/>
    </row>
    <row r="261" ht="12.75">
      <c r="R261" s="509"/>
    </row>
    <row r="262" ht="12.75">
      <c r="R262" s="509"/>
    </row>
    <row r="263" ht="12.75">
      <c r="R263" s="509"/>
    </row>
    <row r="264" ht="12.75">
      <c r="R264" s="509"/>
    </row>
    <row r="265" ht="12.75">
      <c r="R265" s="509"/>
    </row>
    <row r="266" ht="12.75">
      <c r="R266" s="509"/>
    </row>
    <row r="267" ht="12.75">
      <c r="R267" s="509"/>
    </row>
    <row r="268" ht="12.75">
      <c r="R268" s="509"/>
    </row>
    <row r="269" ht="12.75">
      <c r="R269" s="509"/>
    </row>
    <row r="270" ht="12.75">
      <c r="R270" s="509"/>
    </row>
    <row r="271" ht="12.75">
      <c r="R271" s="509"/>
    </row>
    <row r="272" ht="12.75">
      <c r="R272" s="509"/>
    </row>
    <row r="273" ht="12.75">
      <c r="R273" s="509"/>
    </row>
    <row r="274" ht="12.75">
      <c r="R274" s="509"/>
    </row>
    <row r="275" ht="12.75">
      <c r="R275" s="509"/>
    </row>
    <row r="276" ht="12.75">
      <c r="R276" s="509"/>
    </row>
    <row r="277" ht="12.75">
      <c r="R277" s="509"/>
    </row>
    <row r="278" ht="12.75">
      <c r="R278" s="509"/>
    </row>
    <row r="279" ht="12.75">
      <c r="R279" s="509"/>
    </row>
    <row r="280" ht="12.75">
      <c r="R280" s="509"/>
    </row>
    <row r="281" ht="12.75">
      <c r="R281" s="509"/>
    </row>
    <row r="282" ht="12.75">
      <c r="R282" s="509"/>
    </row>
    <row r="283" ht="12.75">
      <c r="R283" s="509"/>
    </row>
    <row r="284" ht="12.75">
      <c r="R284" s="509"/>
    </row>
    <row r="285" ht="12.75">
      <c r="R285" s="509"/>
    </row>
    <row r="286" ht="12.75">
      <c r="R286" s="509"/>
    </row>
    <row r="287" ht="12.75">
      <c r="R287" s="509"/>
    </row>
    <row r="288" ht="12.75">
      <c r="R288" s="509"/>
    </row>
    <row r="289" ht="12.75">
      <c r="R289" s="509"/>
    </row>
    <row r="290" ht="12.75">
      <c r="R290" s="509"/>
    </row>
    <row r="291" ht="12.75">
      <c r="R291" s="509"/>
    </row>
    <row r="292" ht="12.75">
      <c r="R292" s="509"/>
    </row>
    <row r="293" ht="12.75">
      <c r="R293" s="509"/>
    </row>
    <row r="294" ht="12.75">
      <c r="R294" s="509"/>
    </row>
    <row r="295" ht="12.75">
      <c r="R295" s="509"/>
    </row>
    <row r="296" ht="12.75">
      <c r="R296" s="509"/>
    </row>
    <row r="297" ht="12.75">
      <c r="R297" s="509"/>
    </row>
    <row r="298" ht="12.75">
      <c r="R298" s="509"/>
    </row>
    <row r="299" ht="12.75">
      <c r="R299" s="509"/>
    </row>
    <row r="300" ht="12.75">
      <c r="R300" s="509"/>
    </row>
    <row r="301" ht="12.75">
      <c r="R301" s="509"/>
    </row>
    <row r="302" ht="12.75">
      <c r="R302" s="509"/>
    </row>
    <row r="303" ht="12.75">
      <c r="R303" s="509"/>
    </row>
    <row r="304" ht="12.75">
      <c r="R304" s="509"/>
    </row>
    <row r="305" ht="12.75">
      <c r="R305" s="509"/>
    </row>
    <row r="306" ht="12.75">
      <c r="R306" s="509"/>
    </row>
    <row r="307" ht="12.75">
      <c r="R307" s="509"/>
    </row>
    <row r="308" ht="12.75">
      <c r="R308" s="509"/>
    </row>
    <row r="309" ht="12.75">
      <c r="R309" s="509"/>
    </row>
    <row r="310" ht="12.75">
      <c r="R310" s="509"/>
    </row>
    <row r="311" ht="12.75">
      <c r="R311" s="509"/>
    </row>
    <row r="312" ht="12.75">
      <c r="R312" s="509"/>
    </row>
    <row r="313" ht="12.75">
      <c r="R313" s="509"/>
    </row>
    <row r="314" ht="12.75">
      <c r="R314" s="509"/>
    </row>
    <row r="315" ht="12.75">
      <c r="R315" s="509"/>
    </row>
    <row r="316" ht="12.75">
      <c r="R316" s="509"/>
    </row>
    <row r="317" ht="12.75">
      <c r="R317" s="509"/>
    </row>
    <row r="318" ht="12.75">
      <c r="R318" s="509"/>
    </row>
    <row r="319" ht="12.75">
      <c r="R319" s="509"/>
    </row>
    <row r="320" ht="12.75">
      <c r="R320" s="509"/>
    </row>
    <row r="321" ht="12.75">
      <c r="R321" s="509"/>
    </row>
    <row r="322" ht="12.75">
      <c r="R322" s="509"/>
    </row>
    <row r="323" ht="12.75">
      <c r="R323" s="509"/>
    </row>
    <row r="324" ht="12.75">
      <c r="R324" s="509"/>
    </row>
    <row r="325" ht="12.75">
      <c r="R325" s="509"/>
    </row>
    <row r="326" ht="12.75">
      <c r="R326" s="509"/>
    </row>
    <row r="327" ht="12.75">
      <c r="R327" s="509"/>
    </row>
    <row r="328" ht="12.75">
      <c r="R328" s="509"/>
    </row>
    <row r="329" ht="12.75">
      <c r="R329" s="509"/>
    </row>
    <row r="330" ht="12.75">
      <c r="R330" s="509"/>
    </row>
    <row r="331" ht="12.75">
      <c r="R331" s="509"/>
    </row>
    <row r="332" ht="12.75">
      <c r="R332" s="509"/>
    </row>
    <row r="333" ht="12.75">
      <c r="R333" s="509"/>
    </row>
    <row r="334" ht="12.75">
      <c r="R334" s="509"/>
    </row>
    <row r="335" ht="12.75">
      <c r="R335" s="509"/>
    </row>
    <row r="336" ht="12.75">
      <c r="R336" s="509"/>
    </row>
    <row r="337" ht="12.75">
      <c r="R337" s="509"/>
    </row>
    <row r="338" ht="12.75">
      <c r="R338" s="509"/>
    </row>
    <row r="339" ht="12.75">
      <c r="R339" s="509"/>
    </row>
    <row r="340" ht="12.75">
      <c r="R340" s="509"/>
    </row>
    <row r="341" ht="12.75">
      <c r="R341" s="512"/>
    </row>
    <row r="342" ht="12.75">
      <c r="R342" s="512"/>
    </row>
    <row r="343" ht="12.75">
      <c r="R343" s="512"/>
    </row>
    <row r="344" ht="12.75">
      <c r="R344" s="512"/>
    </row>
    <row r="345" ht="12.75">
      <c r="R345" s="512"/>
    </row>
    <row r="346" ht="12.75">
      <c r="R346" s="512"/>
    </row>
    <row r="347" ht="12.75">
      <c r="R347" s="512"/>
    </row>
    <row r="348" ht="12.75">
      <c r="R348" s="512"/>
    </row>
    <row r="349" ht="12.75">
      <c r="R349" s="512"/>
    </row>
    <row r="350" ht="12.75">
      <c r="R350" s="512"/>
    </row>
    <row r="351" ht="12.75">
      <c r="R351" s="512"/>
    </row>
    <row r="352" ht="12.75">
      <c r="R352" s="512"/>
    </row>
    <row r="353" ht="12.75">
      <c r="R353" s="512"/>
    </row>
    <row r="354" ht="12.75">
      <c r="R354" s="512"/>
    </row>
    <row r="355" ht="12.75">
      <c r="R355" s="512"/>
    </row>
    <row r="356" ht="12.75">
      <c r="R356" s="512"/>
    </row>
    <row r="357" ht="12.75">
      <c r="R357" s="512"/>
    </row>
    <row r="358" ht="12.75">
      <c r="R358" s="512"/>
    </row>
    <row r="359" ht="12.75">
      <c r="R359" s="512"/>
    </row>
    <row r="360" ht="12.75">
      <c r="R360" s="512"/>
    </row>
    <row r="361" ht="12.75">
      <c r="R361" s="512"/>
    </row>
    <row r="362" ht="12.75">
      <c r="R362" s="512"/>
    </row>
    <row r="363" ht="12.75">
      <c r="R363" s="512"/>
    </row>
    <row r="364" ht="12.75">
      <c r="R364" s="512"/>
    </row>
    <row r="365" ht="12.75">
      <c r="R365" s="512"/>
    </row>
    <row r="366" ht="12.75">
      <c r="R366" s="512"/>
    </row>
    <row r="367" ht="12.75">
      <c r="R367" s="512"/>
    </row>
    <row r="368" ht="12.75">
      <c r="R368" s="512"/>
    </row>
    <row r="369" ht="12.75">
      <c r="R369" s="512"/>
    </row>
  </sheetData>
  <sheetProtection/>
  <mergeCells count="71">
    <mergeCell ref="G36:I36"/>
    <mergeCell ref="G38:I38"/>
    <mergeCell ref="G32:H32"/>
    <mergeCell ref="K32:M32"/>
    <mergeCell ref="G33:H33"/>
    <mergeCell ref="K33:M33"/>
    <mergeCell ref="G34:I34"/>
    <mergeCell ref="C29:E29"/>
    <mergeCell ref="K29:L29"/>
    <mergeCell ref="O29:Q29"/>
    <mergeCell ref="G30:I30"/>
    <mergeCell ref="C31:E31"/>
    <mergeCell ref="G31:I31"/>
    <mergeCell ref="O33:Q33"/>
    <mergeCell ref="C25:E25"/>
    <mergeCell ref="G25:H25"/>
    <mergeCell ref="K25:M25"/>
    <mergeCell ref="O27:Q27"/>
    <mergeCell ref="G26:I26"/>
    <mergeCell ref="O26:Q26"/>
    <mergeCell ref="C27:E27"/>
    <mergeCell ref="G27:I27"/>
    <mergeCell ref="K28:L28"/>
    <mergeCell ref="O28:Q28"/>
    <mergeCell ref="G22:I22"/>
    <mergeCell ref="G24:H24"/>
    <mergeCell ref="K24:M24"/>
    <mergeCell ref="O18:Q18"/>
    <mergeCell ref="G19:I19"/>
    <mergeCell ref="K18:M18"/>
    <mergeCell ref="C20:D20"/>
    <mergeCell ref="E20:F20"/>
    <mergeCell ref="G20:I20"/>
    <mergeCell ref="O20:Q20"/>
    <mergeCell ref="O19:Q19"/>
    <mergeCell ref="G17:H17"/>
    <mergeCell ref="K17:M17"/>
    <mergeCell ref="C18:D18"/>
    <mergeCell ref="E18:F18"/>
    <mergeCell ref="G18:H18"/>
    <mergeCell ref="G15:I15"/>
    <mergeCell ref="C16:D16"/>
    <mergeCell ref="E16:F16"/>
    <mergeCell ref="G16:I16"/>
    <mergeCell ref="K13:L13"/>
    <mergeCell ref="O13:Q13"/>
    <mergeCell ref="O12:Q12"/>
    <mergeCell ref="C14:D14"/>
    <mergeCell ref="E14:F14"/>
    <mergeCell ref="K14:L14"/>
    <mergeCell ref="G11:I11"/>
    <mergeCell ref="O11:Q11"/>
    <mergeCell ref="C12:D12"/>
    <mergeCell ref="E12:F12"/>
    <mergeCell ref="G12:I12"/>
    <mergeCell ref="G9:H9"/>
    <mergeCell ref="K9:M9"/>
    <mergeCell ref="C10:D10"/>
    <mergeCell ref="E10:F10"/>
    <mergeCell ref="G10:H10"/>
    <mergeCell ref="K10:M10"/>
    <mergeCell ref="A1:R1"/>
    <mergeCell ref="C6:D6"/>
    <mergeCell ref="E6:F6"/>
    <mergeCell ref="G7:I7"/>
    <mergeCell ref="C8:D8"/>
    <mergeCell ref="E8:F8"/>
    <mergeCell ref="G8:I8"/>
    <mergeCell ref="A2:Q2"/>
    <mergeCell ref="A3:K3"/>
    <mergeCell ref="A4:Q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Q111"/>
  <sheetViews>
    <sheetView view="pageBreakPreview" zoomScaleSheetLayoutView="100" zoomScalePageLayoutView="0" workbookViewId="0" topLeftCell="A1">
      <selection activeCell="A3" sqref="A3:AH3"/>
    </sheetView>
  </sheetViews>
  <sheetFormatPr defaultColWidth="10.66015625" defaultRowHeight="12.75" outlineLevelCol="1"/>
  <cols>
    <col min="1" max="1" width="4.33203125" style="109" customWidth="1"/>
    <col min="2" max="2" width="5.33203125" style="109" hidden="1" customWidth="1" outlineLevel="1"/>
    <col min="3" max="3" width="23.83203125" style="110" customWidth="1" collapsed="1"/>
    <col min="4" max="4" width="3.83203125" style="109" customWidth="1"/>
    <col min="5" max="5" width="5.33203125" style="109" hidden="1" customWidth="1" outlineLevel="1"/>
    <col min="6" max="6" width="23.83203125" style="110" customWidth="1" collapsed="1"/>
    <col min="7" max="7" width="4.33203125" style="109" customWidth="1"/>
    <col min="8" max="8" width="5.33203125" style="109" hidden="1" customWidth="1" outlineLevel="1"/>
    <col min="9" max="9" width="23.83203125" style="110" customWidth="1" collapsed="1"/>
    <col min="10" max="10" width="4.33203125" style="109" customWidth="1"/>
    <col min="11" max="11" width="5.33203125" style="109" hidden="1" customWidth="1" outlineLevel="1"/>
    <col min="12" max="12" width="23.83203125" style="110" customWidth="1" collapsed="1"/>
    <col min="13" max="13" width="4.33203125" style="109" customWidth="1"/>
    <col min="14" max="14" width="5.33203125" style="109" hidden="1" customWidth="1" outlineLevel="1"/>
    <col min="15" max="15" width="26.33203125" style="110" customWidth="1" collapsed="1"/>
    <col min="16" max="16" width="4.33203125" style="111" customWidth="1"/>
    <col min="17" max="17" width="14.83203125" style="109" customWidth="1"/>
    <col min="18" max="18" width="4.33203125" style="109" customWidth="1"/>
    <col min="19" max="16384" width="10.66015625" style="109" customWidth="1"/>
  </cols>
  <sheetData>
    <row r="1" spans="1:43" s="220" customFormat="1" ht="15.75" customHeight="1">
      <c r="A1" s="886" t="str">
        <f>'Список уч-ов'!A1:H1</f>
        <v>ЧЕМПИОНАТ РОССИИ ПО НАСТОЛЬНОМУ ТЕННИСУ СРЕДИ ВЕТЕРАНОВ</v>
      </c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</row>
    <row r="2" spans="1:43" s="220" customFormat="1" ht="15.75" customHeight="1" thickBot="1">
      <c r="A2" s="887" t="str">
        <f>'Список уч-ов'!A2:H2</f>
        <v>23-26 февраля 2017 года, г. Йошкар-Ола</v>
      </c>
      <c r="B2" s="887"/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/>
      <c r="O2" s="887"/>
      <c r="P2" s="887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</row>
    <row r="3" spans="1:43" s="279" customFormat="1" ht="24.75" customHeight="1">
      <c r="A3" s="888" t="str">
        <f>'Список уч-ов'!B4</f>
        <v>ВОЗРАСТНАЯ КАТЕГОРИЯ: МУЖЧИНЫ 40-49 лет</v>
      </c>
      <c r="B3" s="888"/>
      <c r="C3" s="888"/>
      <c r="D3" s="888"/>
      <c r="E3" s="888"/>
      <c r="F3" s="888"/>
      <c r="G3" s="888"/>
      <c r="H3" s="888"/>
      <c r="I3" s="888"/>
      <c r="J3" s="888"/>
      <c r="K3" s="888"/>
      <c r="L3" s="888"/>
      <c r="M3" s="888"/>
      <c r="N3" s="888"/>
      <c r="O3" s="888"/>
      <c r="P3" s="88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</row>
    <row r="4" spans="1:43" s="221" customFormat="1" ht="15.75" customHeight="1">
      <c r="A4" s="883" t="s">
        <v>155</v>
      </c>
      <c r="B4" s="883"/>
      <c r="C4" s="883"/>
      <c r="D4" s="883"/>
      <c r="E4" s="883"/>
      <c r="F4" s="883"/>
      <c r="G4" s="883"/>
      <c r="H4" s="883"/>
      <c r="I4" s="883"/>
      <c r="J4" s="883"/>
      <c r="K4" s="883"/>
      <c r="L4" s="883"/>
      <c r="M4" s="883"/>
      <c r="N4" s="883"/>
      <c r="O4" s="883"/>
      <c r="P4" s="883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</row>
    <row r="5" spans="1:43" s="221" customFormat="1" ht="15.7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</row>
    <row r="6" spans="1:4" ht="16.5" customHeight="1">
      <c r="A6" s="109">
        <v>1</v>
      </c>
      <c r="B6" s="136"/>
      <c r="C6" s="273">
        <f>IF(B6="","",VLOOKUP(B6,'Список уч-ов'!$A:$K,3,FALSE))</f>
      </c>
      <c r="D6" s="241">
        <f>IF(B6="","",VLOOKUP(B6,'Список уч-ов'!$A:$K,7,FALSE))</f>
      </c>
    </row>
    <row r="7" spans="1:12" ht="16.5" customHeight="1">
      <c r="A7" s="112"/>
      <c r="B7" s="137"/>
      <c r="C7" s="210"/>
      <c r="D7" s="240">
        <v>1</v>
      </c>
      <c r="E7" s="114"/>
      <c r="F7" s="213">
        <f>IF(E7="","",VLOOKUP(E7,'Список уч-ов'!$A:$K,11,FALSE))</f>
      </c>
      <c r="I7" s="115"/>
      <c r="L7" s="115"/>
    </row>
    <row r="8" spans="1:8" ht="16.5" customHeight="1">
      <c r="A8" s="116">
        <v>2</v>
      </c>
      <c r="B8" s="136"/>
      <c r="C8" s="211">
        <f>IF(B8="","",VLOOKUP(B8,'Список уч-ов'!$A:$K,3,FALSE))</f>
      </c>
      <c r="D8" s="242">
        <f>IF(B8="","",VLOOKUP(B8,'Список уч-ов'!$A:$K,7,FALSE))</f>
      </c>
      <c r="E8" s="118"/>
      <c r="F8" s="216"/>
      <c r="G8" s="434" t="s">
        <v>18</v>
      </c>
      <c r="H8" s="118"/>
    </row>
    <row r="9" spans="1:9" ht="16.5" customHeight="1">
      <c r="A9" s="109">
        <v>3</v>
      </c>
      <c r="B9" s="136"/>
      <c r="C9" s="212">
        <f>IF(B9="","",VLOOKUP(B9,'Список уч-ов'!$A:$K,3,FALSE))</f>
      </c>
      <c r="D9" s="241">
        <f>IF(B9="","",VLOOKUP(B9,'Список уч-ов'!$A:$K,7,FALSE))</f>
      </c>
      <c r="F9" s="217"/>
      <c r="G9" s="435"/>
      <c r="H9" s="114"/>
      <c r="I9" s="213">
        <f>IF(H9="","",VLOOKUP(H9,'Список уч-ов'!$A:$K,11,FALSE))</f>
      </c>
    </row>
    <row r="10" spans="1:11" ht="16.5" customHeight="1">
      <c r="A10" s="112"/>
      <c r="B10" s="137"/>
      <c r="C10" s="210"/>
      <c r="D10" s="240">
        <v>2</v>
      </c>
      <c r="E10" s="114"/>
      <c r="F10" s="215">
        <f>IF(E10="","",VLOOKUP(E10,'Список уч-ов'!$A:$K,11,FALSE))</f>
      </c>
      <c r="G10" s="436"/>
      <c r="H10" s="118"/>
      <c r="I10" s="216"/>
      <c r="J10" s="434" t="s">
        <v>22</v>
      </c>
      <c r="K10" s="118"/>
    </row>
    <row r="11" spans="1:11" ht="16.5" customHeight="1">
      <c r="A11" s="116">
        <v>4</v>
      </c>
      <c r="B11" s="136"/>
      <c r="C11" s="211">
        <f>IF(B11="","",VLOOKUP(B11,'Список уч-ов'!$A:$K,3,FALSE))</f>
      </c>
      <c r="D11" s="242">
        <f>IF(B11="","",VLOOKUP(B11,'Список уч-ов'!$A:$K,7,FALSE))</f>
      </c>
      <c r="E11" s="118"/>
      <c r="F11" s="119"/>
      <c r="I11" s="120"/>
      <c r="J11" s="435"/>
      <c r="K11" s="118"/>
    </row>
    <row r="12" spans="1:12" ht="16.5" customHeight="1">
      <c r="A12" s="121">
        <v>5</v>
      </c>
      <c r="B12" s="136"/>
      <c r="C12" s="212">
        <f>IF(B12="","",VLOOKUP(B12,'Список уч-ов'!$A:$K,3,FALSE))</f>
      </c>
      <c r="D12" s="241">
        <f>IF(B12="","",VLOOKUP(B12,'Список уч-ов'!$A:$K,7,FALSE))</f>
      </c>
      <c r="I12" s="884"/>
      <c r="J12" s="435"/>
      <c r="K12" s="117"/>
      <c r="L12" s="213">
        <f>IF(K12="","",VLOOKUP(K12,'Список уч-ов'!$A:$K,11,FALSE))</f>
      </c>
    </row>
    <row r="13" spans="1:14" ht="16.5" customHeight="1">
      <c r="A13" s="112"/>
      <c r="B13" s="137"/>
      <c r="C13" s="210"/>
      <c r="D13" s="240">
        <v>3</v>
      </c>
      <c r="E13" s="114"/>
      <c r="F13" s="213">
        <f>IF(E13="","",VLOOKUP(E13,'Список уч-ов'!$A:$K,11,FALSE))</f>
      </c>
      <c r="I13" s="884"/>
      <c r="J13" s="435"/>
      <c r="K13" s="118"/>
      <c r="L13" s="216"/>
      <c r="M13" s="113"/>
      <c r="N13" s="118"/>
    </row>
    <row r="14" spans="1:14" ht="16.5" customHeight="1">
      <c r="A14" s="116">
        <v>6</v>
      </c>
      <c r="B14" s="136"/>
      <c r="C14" s="211">
        <f>IF(B14="","",VLOOKUP(B14,'Список уч-ов'!$A:$K,3,FALSE))</f>
      </c>
      <c r="D14" s="242">
        <f>IF(B14="","",VLOOKUP(B14,'Список уч-ов'!$A:$K,7,FALSE))</f>
      </c>
      <c r="E14" s="118"/>
      <c r="F14" s="216"/>
      <c r="G14" s="434" t="s">
        <v>19</v>
      </c>
      <c r="H14" s="118"/>
      <c r="I14" s="120"/>
      <c r="J14" s="435"/>
      <c r="K14" s="118"/>
      <c r="L14" s="120"/>
      <c r="M14" s="435" t="s">
        <v>24</v>
      </c>
      <c r="N14" s="118"/>
    </row>
    <row r="15" spans="1:14" ht="16.5" customHeight="1">
      <c r="A15" s="121">
        <v>7</v>
      </c>
      <c r="B15" s="136"/>
      <c r="C15" s="212">
        <f>IF(B15="","",VLOOKUP(B15,'Список уч-ов'!$A:$K,3,FALSE))</f>
      </c>
      <c r="D15" s="241">
        <f>IF(B15="","",VLOOKUP(B15,'Список уч-ов'!$A:$K,7,FALSE))</f>
      </c>
      <c r="F15" s="217"/>
      <c r="G15" s="435"/>
      <c r="H15" s="114"/>
      <c r="I15" s="215">
        <f>IF(H15="","",VLOOKUP(H15,'Список уч-ов'!$A:$K,11,FALSE))</f>
      </c>
      <c r="J15" s="436"/>
      <c r="K15" s="118"/>
      <c r="L15" s="120"/>
      <c r="M15" s="435"/>
      <c r="N15" s="118"/>
    </row>
    <row r="16" spans="1:14" ht="16.5" customHeight="1">
      <c r="A16" s="112"/>
      <c r="B16" s="137"/>
      <c r="C16" s="210"/>
      <c r="D16" s="240">
        <v>4</v>
      </c>
      <c r="E16" s="114"/>
      <c r="F16" s="215">
        <f>IF(E16="","",VLOOKUP(E16,'Список уч-ов'!$A:$K,11,FALSE))</f>
      </c>
      <c r="G16" s="436"/>
      <c r="H16" s="118"/>
      <c r="I16" s="119"/>
      <c r="L16" s="120"/>
      <c r="M16" s="435"/>
      <c r="N16" s="118"/>
    </row>
    <row r="17" spans="1:15" ht="16.5" customHeight="1">
      <c r="A17" s="116">
        <v>8</v>
      </c>
      <c r="B17" s="136"/>
      <c r="C17" s="211">
        <f>IF(B17="","",VLOOKUP(B17,'Список уч-ов'!$A:$K,3,FALSE))</f>
      </c>
      <c r="D17" s="242">
        <f>IF(B17="","",VLOOKUP(B17,'Список уч-ов'!$A:$K,7,FALSE))</f>
      </c>
      <c r="E17" s="118"/>
      <c r="F17" s="119"/>
      <c r="L17" s="120"/>
      <c r="M17" s="435"/>
      <c r="N17" s="118"/>
      <c r="O17" s="274">
        <f>IF(N18="","",VLOOKUP(N18,'Список уч-ов'!$A:$K,7,FALSE))</f>
      </c>
    </row>
    <row r="18" spans="1:16" ht="16.5" customHeight="1">
      <c r="A18" s="121">
        <v>9</v>
      </c>
      <c r="B18" s="136"/>
      <c r="C18" s="212">
        <f>IF(B18="","",VLOOKUP(B18,'Список уч-ов'!$A:$K,3,FALSE))</f>
      </c>
      <c r="D18" s="241">
        <f>IF(B18="","",VLOOKUP(B18,'Список уч-ов'!$A:$K,7,FALSE))</f>
      </c>
      <c r="L18" s="884"/>
      <c r="M18" s="435"/>
      <c r="N18" s="114"/>
      <c r="O18" s="215">
        <f>IF(N18="","",VLOOKUP(N18,'Список уч-ов'!$A:$K,11,FALSE))</f>
      </c>
      <c r="P18" s="222" t="s">
        <v>7</v>
      </c>
    </row>
    <row r="19" spans="1:15" ht="16.5" customHeight="1">
      <c r="A19" s="112"/>
      <c r="B19" s="137"/>
      <c r="C19" s="210"/>
      <c r="D19" s="240">
        <v>5</v>
      </c>
      <c r="E19" s="114"/>
      <c r="F19" s="213">
        <f>IF(E19="","",VLOOKUP(E19,'Список уч-ов'!$A:$K,11,FALSE))</f>
      </c>
      <c r="L19" s="884"/>
      <c r="M19" s="435"/>
      <c r="N19" s="118"/>
      <c r="O19" s="119"/>
    </row>
    <row r="20" spans="1:14" ht="16.5" customHeight="1">
      <c r="A20" s="116">
        <v>10</v>
      </c>
      <c r="B20" s="136"/>
      <c r="C20" s="211">
        <f>IF(B20="","",VLOOKUP(B20,'Список уч-ов'!$A:$K,3,FALSE))</f>
      </c>
      <c r="D20" s="242">
        <f>IF(B20="","",VLOOKUP(B20,'Список уч-ов'!$A:$K,7,FALSE))</f>
      </c>
      <c r="E20" s="118"/>
      <c r="F20" s="216"/>
      <c r="G20" s="434" t="s">
        <v>20</v>
      </c>
      <c r="H20" s="118"/>
      <c r="L20" s="120"/>
      <c r="M20" s="435"/>
      <c r="N20" s="118"/>
    </row>
    <row r="21" spans="1:14" ht="16.5" customHeight="1">
      <c r="A21" s="121">
        <v>11</v>
      </c>
      <c r="B21" s="136"/>
      <c r="C21" s="212">
        <f>IF(B21="","",VLOOKUP(B21,'Список уч-ов'!$A:$K,3,FALSE))</f>
      </c>
      <c r="D21" s="241">
        <f>IF(B21="","",VLOOKUP(B21,'Список уч-ов'!$A:$K,7,FALSE))</f>
      </c>
      <c r="F21" s="217"/>
      <c r="G21" s="435"/>
      <c r="H21" s="114"/>
      <c r="I21" s="213">
        <f>IF(H21="","",VLOOKUP(H21,'Список уч-ов'!$A:$K,11,FALSE))</f>
      </c>
      <c r="L21" s="120"/>
      <c r="M21" s="435"/>
      <c r="N21" s="118"/>
    </row>
    <row r="22" spans="1:14" ht="16.5" customHeight="1">
      <c r="A22" s="112"/>
      <c r="B22" s="137"/>
      <c r="C22" s="210"/>
      <c r="D22" s="240">
        <v>6</v>
      </c>
      <c r="E22" s="114"/>
      <c r="F22" s="215">
        <f>IF(E22="","",VLOOKUP(E22,'Список уч-ов'!$A:$K,11,FALSE))</f>
      </c>
      <c r="G22" s="436"/>
      <c r="H22" s="118"/>
      <c r="I22" s="216"/>
      <c r="J22" s="434" t="s">
        <v>23</v>
      </c>
      <c r="K22" s="118"/>
      <c r="L22" s="120"/>
      <c r="M22" s="435"/>
      <c r="N22" s="118"/>
    </row>
    <row r="23" spans="1:14" ht="16.5" customHeight="1">
      <c r="A23" s="116">
        <v>12</v>
      </c>
      <c r="B23" s="136"/>
      <c r="C23" s="211">
        <f>IF(B23="","",VLOOKUP(B23,'Список уч-ов'!$A:$K,3,FALSE))</f>
      </c>
      <c r="D23" s="242">
        <f>IF(B23="","",VLOOKUP(B23,'Список уч-ов'!$A:$K,7,FALSE))</f>
      </c>
      <c r="E23" s="118"/>
      <c r="F23" s="119"/>
      <c r="I23" s="120"/>
      <c r="J23" s="435"/>
      <c r="K23" s="118"/>
      <c r="L23" s="120"/>
      <c r="M23" s="435"/>
      <c r="N23" s="118"/>
    </row>
    <row r="24" spans="1:14" ht="16.5" customHeight="1">
      <c r="A24" s="121">
        <v>13</v>
      </c>
      <c r="B24" s="136"/>
      <c r="C24" s="212">
        <f>IF(B24="","",VLOOKUP(B24,'Список уч-ов'!$A:$K,3,FALSE))</f>
      </c>
      <c r="D24" s="241">
        <f>IF(B24="","",VLOOKUP(B24,'Список уч-ов'!$A:$K,7,FALSE))</f>
      </c>
      <c r="I24" s="884"/>
      <c r="J24" s="435"/>
      <c r="K24" s="117"/>
      <c r="L24" s="215">
        <f>IF(K24="","",VLOOKUP(K24,'Список уч-ов'!$A:$K,11,FALSE))</f>
      </c>
      <c r="M24" s="436"/>
      <c r="N24" s="118"/>
    </row>
    <row r="25" spans="1:15" ht="16.5" customHeight="1">
      <c r="A25" s="112"/>
      <c r="B25" s="137"/>
      <c r="C25" s="210"/>
      <c r="D25" s="240">
        <v>7</v>
      </c>
      <c r="E25" s="114"/>
      <c r="F25" s="213">
        <f>IF(E25="","",VLOOKUP(E25,'Список уч-ов'!$A:$K,11,FALSE))</f>
      </c>
      <c r="I25" s="884"/>
      <c r="J25" s="435"/>
      <c r="K25" s="118"/>
      <c r="L25" s="119"/>
      <c r="O25" s="274">
        <f>IF(N26="","",VLOOKUP(N26,'Список уч-ов'!$A:$K,7,FALSE))</f>
      </c>
    </row>
    <row r="26" spans="1:16" ht="16.5" customHeight="1">
      <c r="A26" s="116">
        <v>14</v>
      </c>
      <c r="B26" s="136"/>
      <c r="C26" s="211">
        <f>IF(B26="","",VLOOKUP(B26,'Список уч-ов'!$A:$K,3,FALSE))</f>
      </c>
      <c r="D26" s="242">
        <f>IF(B26="","",VLOOKUP(B26,'Список уч-ов'!$A:$K,7,FALSE))</f>
      </c>
      <c r="E26" s="118"/>
      <c r="F26" s="216"/>
      <c r="G26" s="434" t="s">
        <v>21</v>
      </c>
      <c r="H26" s="118"/>
      <c r="I26" s="120"/>
      <c r="J26" s="435"/>
      <c r="K26" s="118"/>
      <c r="M26" s="116" t="s">
        <v>62</v>
      </c>
      <c r="N26" s="123">
        <f>IF(N18="","",IF(N18=K12,K24,IF(N18=K24,K12)))</f>
      </c>
      <c r="O26" s="215">
        <f>IF(N26="","",VLOOKUP(N26,'Список уч-ов'!$A:$K,11,FALSE))</f>
      </c>
      <c r="P26" s="222" t="s">
        <v>15</v>
      </c>
    </row>
    <row r="27" spans="1:11" ht="16.5" customHeight="1">
      <c r="A27" s="121">
        <v>15</v>
      </c>
      <c r="B27" s="136"/>
      <c r="C27" s="212">
        <f>IF(B27="","",VLOOKUP(B27,'Список уч-ов'!$A:$K,3,FALSE))</f>
      </c>
      <c r="D27" s="241">
        <f>IF(B27="","",VLOOKUP(B27,'Список уч-ов'!$A:$K,7,FALSE))</f>
      </c>
      <c r="F27" s="217"/>
      <c r="G27" s="435"/>
      <c r="H27" s="114"/>
      <c r="I27" s="215">
        <f>IF(H27="","",VLOOKUP(H27,'Список уч-ов'!$A:$K,11,FALSE))</f>
      </c>
      <c r="J27" s="436"/>
      <c r="K27" s="118"/>
    </row>
    <row r="28" spans="1:9" ht="16.5" customHeight="1">
      <c r="A28" s="112"/>
      <c r="B28" s="112"/>
      <c r="C28" s="210"/>
      <c r="D28" s="240">
        <v>8</v>
      </c>
      <c r="E28" s="114"/>
      <c r="F28" s="215">
        <f>IF(E28="","",VLOOKUP(E28,'Список уч-ов'!$A:$K,11,FALSE))</f>
      </c>
      <c r="G28" s="436"/>
      <c r="H28" s="118"/>
      <c r="I28" s="119"/>
    </row>
    <row r="29" spans="1:14" ht="16.5" customHeight="1">
      <c r="A29" s="116">
        <v>16</v>
      </c>
      <c r="B29" s="117"/>
      <c r="C29" s="211">
        <f>IF(B29="","",VLOOKUP(B29,'Список уч-ов'!$A:$K,3,FALSE))</f>
      </c>
      <c r="D29" s="242">
        <f>IF(B29="","",VLOOKUP(B29,'Список уч-ов'!$A:$K,7,FALSE))</f>
      </c>
      <c r="E29" s="118"/>
      <c r="F29" s="119"/>
      <c r="J29" s="121"/>
      <c r="K29" s="121"/>
      <c r="L29" s="124"/>
      <c r="M29" s="118"/>
      <c r="N29" s="118"/>
    </row>
    <row r="30" spans="1:14" ht="16.5" customHeight="1">
      <c r="A30" s="118"/>
      <c r="B30" s="121"/>
      <c r="C30" s="120"/>
      <c r="D30" s="118"/>
      <c r="E30" s="118"/>
      <c r="F30" s="119"/>
      <c r="J30" s="116">
        <v>-13</v>
      </c>
      <c r="K30" s="123">
        <f>IF(K12="","",IF(K12=H9,H15,IF(K12=H15,H9)))</f>
      </c>
      <c r="L30" s="215">
        <f>IF(K30="","",VLOOKUP(K30,'Список уч-ов'!$A:$K,11,FALSE))</f>
      </c>
      <c r="M30" s="118"/>
      <c r="N30" s="118"/>
    </row>
    <row r="31" spans="4:14" ht="16.5" customHeight="1">
      <c r="D31" s="116" t="s">
        <v>60</v>
      </c>
      <c r="E31" s="123">
        <f>IF(H27="","",IF(H27=E25,E28,IF(H27=E28,E25)))</f>
      </c>
      <c r="F31" s="213">
        <f>IF(E31="","",VLOOKUP(E31,'Список уч-ов'!$A:$K,11,FALSE))</f>
      </c>
      <c r="G31" s="116"/>
      <c r="H31" s="118"/>
      <c r="M31" s="434" t="s">
        <v>34</v>
      </c>
      <c r="N31" s="118"/>
    </row>
    <row r="32" spans="1:15" ht="16.5" customHeight="1">
      <c r="A32" s="109" t="s">
        <v>50</v>
      </c>
      <c r="B32" s="125">
        <f>IF(E7="","",IF(E7=B6,B8,IF(E7=B8,B6)))</f>
      </c>
      <c r="C32" s="213">
        <f>IF(B32="","",VLOOKUP(B32,'Список уч-ов'!$A:$K,11,FALSE))</f>
      </c>
      <c r="F32" s="214"/>
      <c r="G32" s="434" t="s">
        <v>29</v>
      </c>
      <c r="H32" s="114"/>
      <c r="I32" s="213">
        <f>IF(H32="","",VLOOKUP(H32,'Список уч-ов'!$A:$K,11,FALSE))</f>
      </c>
      <c r="L32" s="884"/>
      <c r="M32" s="435"/>
      <c r="N32" s="117"/>
      <c r="O32" s="213">
        <f>IF(N32="","",VLOOKUP(N32,'Список уч-ов'!$A:$K,11,FALSE))</f>
      </c>
    </row>
    <row r="33" spans="1:16" ht="16.5" customHeight="1">
      <c r="A33" s="112"/>
      <c r="B33" s="112"/>
      <c r="C33" s="214"/>
      <c r="D33" s="434" t="s">
        <v>25</v>
      </c>
      <c r="E33" s="114"/>
      <c r="F33" s="215">
        <f>IF(E33="","",VLOOKUP(E33,'Список уч-ов'!$A:$K,11,FALSE))</f>
      </c>
      <c r="G33" s="436"/>
      <c r="H33" s="118"/>
      <c r="I33" s="216"/>
      <c r="J33" s="434" t="s">
        <v>33</v>
      </c>
      <c r="K33" s="118"/>
      <c r="L33" s="884"/>
      <c r="M33" s="435"/>
      <c r="N33" s="118"/>
      <c r="O33" s="216"/>
      <c r="P33" s="126"/>
    </row>
    <row r="34" spans="1:16" ht="16.5" customHeight="1">
      <c r="A34" s="116" t="s">
        <v>51</v>
      </c>
      <c r="B34" s="123">
        <f>IF(E10="","",IF(E10=B9,B11,IF(E10=B11,B9)))</f>
      </c>
      <c r="C34" s="215">
        <f>IF(B34="","",VLOOKUP(B34,'Список уч-ов'!$A:$K,11,FALSE))</f>
      </c>
      <c r="D34" s="436"/>
      <c r="E34" s="118"/>
      <c r="F34" s="119"/>
      <c r="I34" s="884"/>
      <c r="J34" s="435"/>
      <c r="K34" s="117"/>
      <c r="L34" s="215">
        <f>IF(K34="","",VLOOKUP(K34,'Список уч-ов'!$A:$K,11,FALSE))</f>
      </c>
      <c r="M34" s="436"/>
      <c r="N34" s="118"/>
      <c r="O34" s="120"/>
      <c r="P34" s="127"/>
    </row>
    <row r="35" spans="1:16" ht="16.5" customHeight="1">
      <c r="A35" s="118"/>
      <c r="B35" s="118"/>
      <c r="C35" s="120"/>
      <c r="D35" s="116" t="s">
        <v>49</v>
      </c>
      <c r="E35" s="123">
        <f>IF(H21="","",IF(H21=E19,E22,IF(H21=E22,E19)))</f>
      </c>
      <c r="F35" s="213">
        <f>IF(E35="","",VLOOKUP(E35,'Список уч-ов'!$A:$K,11,FALSE))</f>
      </c>
      <c r="G35" s="116"/>
      <c r="H35" s="118"/>
      <c r="I35" s="884"/>
      <c r="J35" s="435"/>
      <c r="K35" s="118"/>
      <c r="L35" s="119"/>
      <c r="O35" s="120"/>
      <c r="P35" s="127"/>
    </row>
    <row r="36" spans="1:16" ht="16.5" customHeight="1">
      <c r="A36" s="109" t="s">
        <v>52</v>
      </c>
      <c r="B36" s="125">
        <f>IF(E13="","",IF(E13=B12,B14,IF(E13=B14,B12)))</f>
      </c>
      <c r="C36" s="213">
        <f>IF(B36="","",VLOOKUP(B36,'Список уч-ов'!$A:$K,11,FALSE))</f>
      </c>
      <c r="F36" s="214"/>
      <c r="G36" s="434" t="s">
        <v>30</v>
      </c>
      <c r="H36" s="114"/>
      <c r="I36" s="215">
        <f>IF(H36="","",VLOOKUP(H36,'Список уч-ов'!$A:$K,11,FALSE))</f>
      </c>
      <c r="J36" s="436"/>
      <c r="K36" s="118"/>
      <c r="O36" s="274">
        <f>IF(N37="","",VLOOKUP(N37,'Список уч-ов'!$A:$K,7,FALSE))</f>
      </c>
      <c r="P36" s="127"/>
    </row>
    <row r="37" spans="1:16" ht="16.5" customHeight="1">
      <c r="A37" s="112"/>
      <c r="B37" s="112"/>
      <c r="C37" s="214"/>
      <c r="D37" s="434" t="s">
        <v>26</v>
      </c>
      <c r="E37" s="114"/>
      <c r="F37" s="215">
        <f>IF(E37="","",VLOOKUP(E37,'Список уч-ов'!$A:$K,11,FALSE))</f>
      </c>
      <c r="G37" s="436"/>
      <c r="H37" s="118"/>
      <c r="I37" s="119"/>
      <c r="M37" s="118"/>
      <c r="N37" s="122"/>
      <c r="O37" s="215">
        <f>IF(N37="","",VLOOKUP(N37,'Список уч-ов'!$A:$K,11,FALSE))</f>
      </c>
      <c r="P37" s="223">
        <v>3</v>
      </c>
    </row>
    <row r="38" spans="1:16" ht="16.5" customHeight="1">
      <c r="A38" s="116" t="s">
        <v>53</v>
      </c>
      <c r="B38" s="123">
        <f>IF(E16="","",IF(E16=B17,B15,IF(E16=B15,B17)))</f>
      </c>
      <c r="C38" s="215">
        <f>IF(B38="","",VLOOKUP(B38,'Список уч-ов'!$A:$K,11,FALSE))</f>
      </c>
      <c r="D38" s="436"/>
      <c r="E38" s="118"/>
      <c r="F38" s="119"/>
      <c r="J38" s="116" t="s">
        <v>61</v>
      </c>
      <c r="K38" s="123">
        <f>IF(K24="","",IF(K24=H21,H27,IF(K24=H27,H21)))</f>
      </c>
      <c r="L38" s="213">
        <f>IF(K38="","",VLOOKUP(K38,'Список уч-ов'!$A:$K,11,FALSE))</f>
      </c>
      <c r="O38" s="218"/>
      <c r="P38" s="127"/>
    </row>
    <row r="39" spans="1:16" ht="16.5" customHeight="1">
      <c r="A39" s="118"/>
      <c r="B39" s="118"/>
      <c r="C39" s="120"/>
      <c r="D39" s="116" t="s">
        <v>59</v>
      </c>
      <c r="E39" s="123">
        <f>IF(H15="","",IF(H15=E13,E16,IF(H15=E16,E13)))</f>
      </c>
      <c r="F39" s="213">
        <f>IF(E39="","",VLOOKUP(E39,'Список уч-ов'!$A:$K,11,FALSE))</f>
      </c>
      <c r="G39" s="116"/>
      <c r="H39" s="118"/>
      <c r="J39" s="118"/>
      <c r="K39" s="118"/>
      <c r="L39" s="128"/>
      <c r="M39" s="434" t="s">
        <v>35</v>
      </c>
      <c r="N39" s="118"/>
      <c r="O39" s="120"/>
      <c r="P39" s="127"/>
    </row>
    <row r="40" spans="1:16" ht="16.5" customHeight="1">
      <c r="A40" s="121" t="s">
        <v>54</v>
      </c>
      <c r="B40" s="129">
        <f>IF(E19="","",IF(E19=B18,B20,IF(E19=B20,B18)))</f>
      </c>
      <c r="C40" s="213">
        <f>IF(B40="","",VLOOKUP(B40,'Список уч-ов'!$A:$K,11,FALSE))</f>
      </c>
      <c r="F40" s="214"/>
      <c r="G40" s="434" t="s">
        <v>31</v>
      </c>
      <c r="H40" s="114"/>
      <c r="I40" s="213">
        <f>IF(H40="","",VLOOKUP(H40,'Список уч-ов'!$A:$K,11,FALSE))</f>
      </c>
      <c r="L40" s="884"/>
      <c r="M40" s="435"/>
      <c r="N40" s="117"/>
      <c r="O40" s="215">
        <f>IF(N40="","",VLOOKUP(N40,'Список уч-ов'!$A:$K,11,FALSE))</f>
      </c>
      <c r="P40" s="223"/>
    </row>
    <row r="41" spans="1:15" ht="16.5" customHeight="1">
      <c r="A41" s="112"/>
      <c r="B41" s="112"/>
      <c r="C41" s="214"/>
      <c r="D41" s="434" t="s">
        <v>27</v>
      </c>
      <c r="E41" s="114"/>
      <c r="F41" s="215">
        <f>IF(E41="","",VLOOKUP(E41,'Список уч-ов'!$A:$K,11,FALSE))</f>
      </c>
      <c r="G41" s="436"/>
      <c r="H41" s="118"/>
      <c r="I41" s="216"/>
      <c r="J41" s="434" t="s">
        <v>8</v>
      </c>
      <c r="K41" s="118"/>
      <c r="L41" s="884"/>
      <c r="M41" s="435"/>
      <c r="N41" s="118"/>
      <c r="O41" s="119"/>
    </row>
    <row r="42" spans="1:14" ht="16.5" customHeight="1">
      <c r="A42" s="116" t="s">
        <v>55</v>
      </c>
      <c r="B42" s="123">
        <f>IF(E22="","",IF(E22=B23,B21,IF(E22=B21,B23)))</f>
      </c>
      <c r="C42" s="215">
        <f>IF(B42="","",VLOOKUP(B42,'Список уч-ов'!$A:$K,11,FALSE))</f>
      </c>
      <c r="D42" s="436"/>
      <c r="E42" s="118"/>
      <c r="F42" s="119"/>
      <c r="I42" s="884"/>
      <c r="J42" s="435"/>
      <c r="K42" s="117"/>
      <c r="L42" s="215">
        <f>IF(K42="","",VLOOKUP(K42,'Список уч-ов'!$A:$K,11,FALSE))</f>
      </c>
      <c r="M42" s="436"/>
      <c r="N42" s="118"/>
    </row>
    <row r="43" spans="1:16" ht="16.5" customHeight="1">
      <c r="A43" s="118"/>
      <c r="B43" s="118"/>
      <c r="C43" s="120"/>
      <c r="D43" s="116" t="s">
        <v>58</v>
      </c>
      <c r="E43" s="123">
        <f>IF(H9="","",IF(H9=E7,E10,IF(H9=E10,E7)))</f>
      </c>
      <c r="F43" s="213">
        <f>IF(E43="","",VLOOKUP(E43,'Список уч-ов'!$A:$K,11,FALSE))</f>
      </c>
      <c r="G43" s="116"/>
      <c r="H43" s="118"/>
      <c r="I43" s="884"/>
      <c r="J43" s="435"/>
      <c r="K43" s="118"/>
      <c r="L43" s="119"/>
      <c r="O43" s="275"/>
      <c r="P43" s="276"/>
    </row>
    <row r="44" spans="1:17" ht="16.5" customHeight="1">
      <c r="A44" s="121" t="s">
        <v>56</v>
      </c>
      <c r="B44" s="129">
        <f>IF(E25="","",IF(E25=B26,B24,IF(E25=B24,B26)))</f>
      </c>
      <c r="C44" s="213">
        <f>IF(B44="","",VLOOKUP(B44,'Список уч-ов'!$A:$K,11,FALSE))</f>
      </c>
      <c r="F44" s="214"/>
      <c r="G44" s="434" t="s">
        <v>32</v>
      </c>
      <c r="H44" s="114"/>
      <c r="I44" s="215">
        <f>IF(H44="","",VLOOKUP(H44,'Список уч-ов'!$A:$K,11,FALSE))</f>
      </c>
      <c r="J44" s="436"/>
      <c r="K44" s="118"/>
      <c r="M44" s="121"/>
      <c r="N44" s="121"/>
      <c r="O44" s="265"/>
      <c r="P44" s="132"/>
      <c r="Q44" s="121"/>
    </row>
    <row r="45" spans="1:16" ht="16.5" customHeight="1">
      <c r="A45" s="112"/>
      <c r="B45" s="112"/>
      <c r="C45" s="214"/>
      <c r="D45" s="434" t="s">
        <v>28</v>
      </c>
      <c r="E45" s="114"/>
      <c r="F45" s="215">
        <f>IF(E45="","",VLOOKUP(E45,'Список уч-ов'!$A:$K,11,FALSE))</f>
      </c>
      <c r="G45" s="436"/>
      <c r="H45" s="118"/>
      <c r="I45" s="119"/>
      <c r="J45" s="121"/>
      <c r="K45" s="118"/>
      <c r="M45" s="121"/>
      <c r="N45" s="121"/>
      <c r="O45" s="124"/>
      <c r="P45" s="130"/>
    </row>
    <row r="46" spans="1:16" ht="16.5" customHeight="1">
      <c r="A46" s="116" t="s">
        <v>57</v>
      </c>
      <c r="B46" s="123">
        <f>IF(E28="","",IF(E28=B27,B29,IF(E28=B29,B27)))</f>
      </c>
      <c r="C46" s="215">
        <f>IF(B46="","",VLOOKUP(B46,'Список уч-ов'!$A:$K,11,FALSE))</f>
      </c>
      <c r="D46" s="436"/>
      <c r="E46" s="118"/>
      <c r="F46" s="119"/>
      <c r="J46" s="121"/>
      <c r="K46" s="121"/>
      <c r="L46" s="265"/>
      <c r="M46" s="121"/>
      <c r="N46" s="121"/>
      <c r="O46" s="268"/>
      <c r="P46" s="130"/>
    </row>
    <row r="47" spans="10:16" ht="12.75" customHeight="1">
      <c r="J47" s="121"/>
      <c r="K47" s="121"/>
      <c r="L47" s="277"/>
      <c r="M47" s="885"/>
      <c r="N47" s="121"/>
      <c r="O47" s="265"/>
      <c r="P47" s="132"/>
    </row>
    <row r="48" spans="10:16" ht="12.75" customHeight="1">
      <c r="J48" s="121"/>
      <c r="K48" s="121"/>
      <c r="L48" s="265"/>
      <c r="M48" s="885"/>
      <c r="N48" s="121"/>
      <c r="O48" s="131"/>
      <c r="P48" s="132"/>
    </row>
    <row r="49" spans="3:16" s="121" customFormat="1" ht="12.75" customHeight="1">
      <c r="C49" s="124"/>
      <c r="F49" s="124"/>
      <c r="I49" s="124"/>
      <c r="L49" s="265"/>
      <c r="O49" s="268"/>
      <c r="P49" s="132"/>
    </row>
    <row r="50" spans="3:16" s="121" customFormat="1" ht="12.75" customHeight="1">
      <c r="C50" s="124"/>
      <c r="F50" s="124"/>
      <c r="I50" s="124"/>
      <c r="L50" s="124"/>
      <c r="M50" s="266"/>
      <c r="O50" s="265"/>
      <c r="P50" s="132"/>
    </row>
    <row r="51" spans="3:16" s="121" customFormat="1" ht="12.75" customHeight="1">
      <c r="C51" s="124"/>
      <c r="F51" s="124"/>
      <c r="I51" s="124"/>
      <c r="L51" s="124"/>
      <c r="O51" s="131"/>
      <c r="P51" s="132"/>
    </row>
    <row r="52" spans="3:16" s="121" customFormat="1" ht="12.75" customHeight="1">
      <c r="C52" s="124"/>
      <c r="F52" s="124"/>
      <c r="I52" s="124"/>
      <c r="L52" s="265"/>
      <c r="O52" s="268"/>
      <c r="P52" s="132"/>
    </row>
    <row r="53" spans="3:16" s="121" customFormat="1" ht="12.75" customHeight="1">
      <c r="C53" s="124"/>
      <c r="F53" s="124"/>
      <c r="I53" s="124"/>
      <c r="L53" s="277"/>
      <c r="M53" s="885"/>
      <c r="O53" s="265"/>
      <c r="P53" s="132"/>
    </row>
    <row r="54" spans="3:16" s="121" customFormat="1" ht="12.75" customHeight="1">
      <c r="C54" s="124"/>
      <c r="F54" s="124"/>
      <c r="I54" s="124"/>
      <c r="L54" s="265"/>
      <c r="M54" s="885"/>
      <c r="O54" s="131"/>
      <c r="P54" s="132"/>
    </row>
    <row r="55" spans="3:16" s="121" customFormat="1" ht="12.75" customHeight="1">
      <c r="C55" s="124"/>
      <c r="F55" s="124"/>
      <c r="G55" s="266"/>
      <c r="H55" s="266"/>
      <c r="I55" s="266"/>
      <c r="J55" s="266"/>
      <c r="K55" s="266"/>
      <c r="L55" s="266"/>
      <c r="O55" s="124"/>
      <c r="P55" s="132"/>
    </row>
    <row r="56" spans="7:16" ht="12.75" customHeight="1">
      <c r="G56" s="266"/>
      <c r="H56" s="266"/>
      <c r="I56" s="266"/>
      <c r="J56" s="266"/>
      <c r="K56" s="266"/>
      <c r="L56" s="266"/>
      <c r="M56" s="266"/>
      <c r="N56" s="121"/>
      <c r="O56" s="268"/>
      <c r="P56" s="267"/>
    </row>
    <row r="57" spans="7:16" ht="12.75" customHeight="1">
      <c r="G57" s="266"/>
      <c r="H57" s="266"/>
      <c r="I57" s="266"/>
      <c r="J57" s="266"/>
      <c r="K57" s="266"/>
      <c r="L57" s="266"/>
      <c r="M57" s="266"/>
      <c r="N57" s="121"/>
      <c r="O57" s="265"/>
      <c r="P57" s="267"/>
    </row>
    <row r="58" spans="7:16" ht="12.75" customHeight="1">
      <c r="G58" s="266"/>
      <c r="H58" s="266"/>
      <c r="I58" s="266"/>
      <c r="J58" s="266"/>
      <c r="K58" s="266"/>
      <c r="L58" s="266"/>
      <c r="M58" s="266"/>
      <c r="N58" s="121"/>
      <c r="O58" s="131"/>
      <c r="P58" s="267"/>
    </row>
    <row r="59" spans="7:16" ht="12.75" customHeight="1">
      <c r="G59" s="266"/>
      <c r="H59" s="266"/>
      <c r="I59" s="266"/>
      <c r="J59" s="266"/>
      <c r="K59" s="266"/>
      <c r="L59" s="266"/>
      <c r="M59" s="266"/>
      <c r="N59" s="121"/>
      <c r="O59" s="268"/>
      <c r="P59" s="267"/>
    </row>
    <row r="60" spans="7:16" ht="12.75" customHeight="1">
      <c r="G60" s="266"/>
      <c r="H60" s="266"/>
      <c r="I60" s="266"/>
      <c r="J60" s="266"/>
      <c r="K60" s="266"/>
      <c r="L60" s="266"/>
      <c r="M60" s="121"/>
      <c r="N60" s="121"/>
      <c r="O60" s="265"/>
      <c r="P60" s="267"/>
    </row>
    <row r="61" spans="7:16" ht="12.75" customHeight="1">
      <c r="G61" s="266"/>
      <c r="H61" s="266"/>
      <c r="I61" s="266"/>
      <c r="J61" s="266"/>
      <c r="K61" s="266"/>
      <c r="L61" s="266"/>
      <c r="M61" s="121"/>
      <c r="N61" s="121"/>
      <c r="O61" s="265"/>
      <c r="P61" s="267"/>
    </row>
    <row r="62" spans="1:16" ht="12.75" customHeight="1">
      <c r="A62" s="282" t="str">
        <f>'Список уч-ов'!B122</f>
        <v>Главный судья - судья МК, ВК</v>
      </c>
      <c r="B62" s="283"/>
      <c r="C62" s="282"/>
      <c r="D62" s="283"/>
      <c r="E62" s="283"/>
      <c r="F62" s="282"/>
      <c r="G62" s="284"/>
      <c r="H62" s="284"/>
      <c r="I62" s="284"/>
      <c r="J62" s="284"/>
      <c r="K62" s="284"/>
      <c r="L62" s="284"/>
      <c r="M62" s="281"/>
      <c r="N62" s="281"/>
      <c r="O62" s="109"/>
      <c r="P62" s="285" t="str">
        <f>'Список уч-ов'!H122</f>
        <v>М.Д. Блюм (г. Москва)</v>
      </c>
    </row>
    <row r="63" spans="1:16" ht="12.75" customHeight="1">
      <c r="A63" s="282"/>
      <c r="B63" s="283"/>
      <c r="C63" s="282"/>
      <c r="D63" s="283"/>
      <c r="E63" s="283"/>
      <c r="F63" s="282"/>
      <c r="G63" s="284"/>
      <c r="H63" s="284"/>
      <c r="I63" s="284"/>
      <c r="J63" s="284"/>
      <c r="K63" s="284"/>
      <c r="L63" s="284"/>
      <c r="M63" s="284"/>
      <c r="N63" s="281"/>
      <c r="O63" s="109"/>
      <c r="P63" s="286"/>
    </row>
    <row r="64" spans="1:16" ht="12.75" customHeight="1">
      <c r="A64" s="282" t="str">
        <f>'Список уч-ов'!B124</f>
        <v>Главный секретарь - судья МК, ВК</v>
      </c>
      <c r="B64" s="283"/>
      <c r="C64" s="282"/>
      <c r="D64" s="283"/>
      <c r="E64" s="283"/>
      <c r="F64" s="282"/>
      <c r="G64" s="284"/>
      <c r="H64" s="284"/>
      <c r="I64" s="284"/>
      <c r="J64" s="284"/>
      <c r="K64" s="284"/>
      <c r="L64" s="284"/>
      <c r="M64" s="284"/>
      <c r="N64" s="281"/>
      <c r="O64" s="109"/>
      <c r="P64" s="285" t="str">
        <f>'Список уч-ов'!H124</f>
        <v>А.С. Рожкова (г. Н Новгород)</v>
      </c>
    </row>
    <row r="65" spans="7:16" ht="12.75" customHeight="1">
      <c r="G65" s="266"/>
      <c r="H65" s="266"/>
      <c r="I65" s="266"/>
      <c r="J65" s="266"/>
      <c r="K65" s="266"/>
      <c r="L65" s="266"/>
      <c r="M65" s="121"/>
      <c r="N65" s="121"/>
      <c r="O65" s="268"/>
      <c r="P65" s="267"/>
    </row>
    <row r="66" spans="9:16" ht="12.75" customHeight="1">
      <c r="I66" s="124"/>
      <c r="J66" s="121"/>
      <c r="K66" s="121"/>
      <c r="L66" s="124"/>
      <c r="M66" s="266"/>
      <c r="N66" s="121"/>
      <c r="O66" s="265"/>
      <c r="P66" s="267"/>
    </row>
    <row r="67" ht="12.75" customHeight="1">
      <c r="P67" s="133"/>
    </row>
    <row r="68" ht="15.75">
      <c r="P68" s="133"/>
    </row>
    <row r="69" ht="15.75">
      <c r="P69" s="133"/>
    </row>
    <row r="70" ht="15.75">
      <c r="P70" s="133"/>
    </row>
    <row r="71" ht="15.75">
      <c r="P71" s="133"/>
    </row>
    <row r="72" ht="15.75">
      <c r="P72" s="133"/>
    </row>
    <row r="73" ht="15.75">
      <c r="P73" s="133"/>
    </row>
    <row r="74" ht="15.75">
      <c r="P74" s="133"/>
    </row>
    <row r="75" ht="15.75">
      <c r="P75" s="133"/>
    </row>
    <row r="76" ht="15.75">
      <c r="P76" s="133"/>
    </row>
    <row r="77" ht="15.75">
      <c r="P77" s="133"/>
    </row>
    <row r="78" ht="15.75">
      <c r="P78" s="133"/>
    </row>
    <row r="79" ht="15.75">
      <c r="P79" s="133"/>
    </row>
    <row r="80" ht="15.75">
      <c r="P80" s="133"/>
    </row>
    <row r="81" ht="15.75">
      <c r="P81" s="133"/>
    </row>
    <row r="82" ht="15.75">
      <c r="P82" s="133"/>
    </row>
    <row r="83" ht="15.75">
      <c r="P83" s="133"/>
    </row>
    <row r="84" ht="15.75">
      <c r="P84" s="133"/>
    </row>
    <row r="85" ht="15.75">
      <c r="P85" s="133"/>
    </row>
    <row r="86" ht="15.75">
      <c r="P86" s="133"/>
    </row>
    <row r="87" ht="15.75">
      <c r="P87" s="133"/>
    </row>
    <row r="88" ht="15.75">
      <c r="P88" s="133"/>
    </row>
    <row r="89" ht="15.75">
      <c r="P89" s="133"/>
    </row>
    <row r="90" ht="15.75">
      <c r="P90" s="133"/>
    </row>
    <row r="91" ht="15.75">
      <c r="P91" s="133"/>
    </row>
    <row r="92" ht="15.75">
      <c r="P92" s="133"/>
    </row>
    <row r="93" ht="15.75">
      <c r="P93" s="133"/>
    </row>
    <row r="94" ht="15.75">
      <c r="P94" s="133"/>
    </row>
    <row r="95" ht="15.75">
      <c r="P95" s="133"/>
    </row>
    <row r="96" ht="15.75">
      <c r="P96" s="133"/>
    </row>
    <row r="97" ht="15.75">
      <c r="P97" s="133"/>
    </row>
    <row r="98" ht="15.75">
      <c r="P98" s="133"/>
    </row>
    <row r="99" ht="15.75">
      <c r="P99" s="133"/>
    </row>
    <row r="100" ht="15.75">
      <c r="P100" s="133"/>
    </row>
    <row r="101" ht="15.75">
      <c r="P101" s="133"/>
    </row>
    <row r="102" ht="15.75">
      <c r="P102" s="133"/>
    </row>
    <row r="103" ht="15.75">
      <c r="P103" s="133"/>
    </row>
    <row r="104" ht="15.75">
      <c r="P104" s="133"/>
    </row>
    <row r="105" ht="15.75">
      <c r="P105" s="133"/>
    </row>
    <row r="106" ht="15.75">
      <c r="P106" s="133"/>
    </row>
    <row r="107" ht="15.75">
      <c r="P107" s="133"/>
    </row>
    <row r="108" ht="15.75">
      <c r="P108" s="133"/>
    </row>
    <row r="109" ht="15.75">
      <c r="P109" s="133"/>
    </row>
    <row r="110" ht="15.75">
      <c r="P110" s="133"/>
    </row>
    <row r="111" ht="15.75">
      <c r="P111" s="133"/>
    </row>
  </sheetData>
  <sheetProtection/>
  <mergeCells count="13">
    <mergeCell ref="M53:M54"/>
    <mergeCell ref="I34:I35"/>
    <mergeCell ref="L40:L41"/>
    <mergeCell ref="I24:I25"/>
    <mergeCell ref="L32:L33"/>
    <mergeCell ref="L18:L19"/>
    <mergeCell ref="A4:P4"/>
    <mergeCell ref="I42:I43"/>
    <mergeCell ref="M47:M48"/>
    <mergeCell ref="A1:P1"/>
    <mergeCell ref="A2:P2"/>
    <mergeCell ref="A3:P3"/>
    <mergeCell ref="I12:I13"/>
  </mergeCells>
  <printOptions/>
  <pageMargins left="0.1968503937007874" right="0.1968503937007874" top="0.1968503937007874" bottom="0.1968503937007874" header="0.2755905511811024" footer="0.5118110236220472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8"/>
  </sheetPr>
  <dimension ref="A1:R69"/>
  <sheetViews>
    <sheetView showZeros="0" zoomScaleSheetLayoutView="115" zoomScalePageLayoutView="0" workbookViewId="0" topLeftCell="A55">
      <selection activeCell="N60" sqref="N60"/>
    </sheetView>
  </sheetViews>
  <sheetFormatPr defaultColWidth="9.33203125" defaultRowHeight="12.75" outlineLevelCol="1"/>
  <cols>
    <col min="1" max="1" width="3.83203125" style="308" customWidth="1"/>
    <col min="2" max="2" width="5.5" style="308" hidden="1" customWidth="1" outlineLevel="1"/>
    <col min="3" max="3" width="18.83203125" style="726" customWidth="1" collapsed="1"/>
    <col min="4" max="4" width="5.83203125" style="309" customWidth="1"/>
    <col min="5" max="5" width="3.5" style="308" hidden="1" customWidth="1" outlineLevel="1"/>
    <col min="6" max="6" width="20.83203125" style="308" customWidth="1" collapsed="1"/>
    <col min="7" max="7" width="3.83203125" style="308" customWidth="1"/>
    <col min="8" max="8" width="3" style="308" hidden="1" customWidth="1" outlineLevel="1"/>
    <col min="9" max="9" width="3.5" style="308" customWidth="1" collapsed="1"/>
    <col min="10" max="10" width="3.83203125" style="308" customWidth="1"/>
    <col min="11" max="11" width="2.83203125" style="308" hidden="1" customWidth="1" outlineLevel="1"/>
    <col min="12" max="12" width="18.83203125" style="726" customWidth="1" collapsed="1"/>
    <col min="13" max="13" width="3.83203125" style="308" customWidth="1"/>
    <col min="14" max="14" width="2.83203125" style="308" hidden="1" customWidth="1" outlineLevel="1"/>
    <col min="15" max="15" width="20.83203125" style="308" customWidth="1" collapsed="1"/>
    <col min="16" max="16" width="3.83203125" style="308" customWidth="1"/>
    <col min="17" max="17" width="2.83203125" style="308" hidden="1" customWidth="1" outlineLevel="1"/>
    <col min="18" max="18" width="15.5" style="308" customWidth="1" collapsed="1"/>
    <col min="19" max="16384" width="9.33203125" style="289" customWidth="1"/>
  </cols>
  <sheetData>
    <row r="1" spans="1:18" s="287" customFormat="1" ht="18.75">
      <c r="A1" s="891" t="str">
        <f>'Список уч-ов'!A1:H1</f>
        <v>ЧЕМПИОНАТ РОССИИ ПО НАСТОЛЬНОМУ ТЕННИСУ СРЕДИ ВЕТЕРАНОВ</v>
      </c>
      <c r="B1" s="891"/>
      <c r="C1" s="891"/>
      <c r="D1" s="891"/>
      <c r="E1" s="891"/>
      <c r="F1" s="891"/>
      <c r="G1" s="891"/>
      <c r="H1" s="891"/>
      <c r="I1" s="891"/>
      <c r="J1" s="891"/>
      <c r="K1" s="891"/>
      <c r="L1" s="891"/>
      <c r="M1" s="891"/>
      <c r="N1" s="891"/>
      <c r="O1" s="891"/>
      <c r="P1" s="891"/>
      <c r="Q1" s="891"/>
      <c r="R1" s="891"/>
    </row>
    <row r="2" spans="1:18" ht="16.5" thickBot="1">
      <c r="A2" s="892" t="str">
        <f>'Список уч-ов'!A2:H2</f>
        <v>23-26 февраля 2017 года, г. Йошкар-Ола</v>
      </c>
      <c r="B2" s="892"/>
      <c r="C2" s="892"/>
      <c r="D2" s="892"/>
      <c r="E2" s="892"/>
      <c r="F2" s="892"/>
      <c r="G2" s="892"/>
      <c r="H2" s="892"/>
      <c r="I2" s="892"/>
      <c r="J2" s="892"/>
      <c r="K2" s="892"/>
      <c r="L2" s="892"/>
      <c r="M2" s="892"/>
      <c r="N2" s="892"/>
      <c r="O2" s="892"/>
      <c r="P2" s="892"/>
      <c r="Q2" s="892"/>
      <c r="R2" s="892"/>
    </row>
    <row r="3" spans="1:18" ht="15.75">
      <c r="A3" s="893" t="str">
        <f>'Список уч-ов'!B4</f>
        <v>ВОЗРАСТНАЯ КАТЕГОРИЯ: МУЖЧИНЫ 40-49 лет</v>
      </c>
      <c r="B3" s="893"/>
      <c r="C3" s="893"/>
      <c r="D3" s="893"/>
      <c r="E3" s="893"/>
      <c r="F3" s="893"/>
      <c r="G3" s="893"/>
      <c r="H3" s="893"/>
      <c r="I3" s="893"/>
      <c r="J3" s="893"/>
      <c r="K3" s="893"/>
      <c r="L3" s="732"/>
      <c r="M3" s="290"/>
      <c r="N3" s="290"/>
      <c r="O3" s="291"/>
      <c r="P3" s="290"/>
      <c r="Q3" s="290"/>
      <c r="R3" s="292"/>
    </row>
    <row r="4" spans="1:18" ht="11.25" customHeight="1">
      <c r="A4" s="894" t="s">
        <v>379</v>
      </c>
      <c r="B4" s="894"/>
      <c r="C4" s="894"/>
      <c r="D4" s="894"/>
      <c r="E4" s="894"/>
      <c r="F4" s="894"/>
      <c r="G4" s="894"/>
      <c r="H4" s="894"/>
      <c r="I4" s="894"/>
      <c r="J4" s="894"/>
      <c r="K4" s="894"/>
      <c r="L4" s="894"/>
      <c r="M4" s="894"/>
      <c r="N4" s="894"/>
      <c r="O4" s="894"/>
      <c r="P4" s="894"/>
      <c r="Q4" s="894"/>
      <c r="R4" s="894"/>
    </row>
    <row r="5" spans="6:18" ht="11.25" customHeight="1">
      <c r="F5" s="248"/>
      <c r="H5" s="695"/>
      <c r="I5" s="412"/>
      <c r="J5" s="695"/>
      <c r="K5" s="695"/>
      <c r="L5" s="412"/>
      <c r="M5" s="695"/>
      <c r="N5" s="695"/>
      <c r="O5" s="412"/>
      <c r="P5" s="695"/>
      <c r="Q5" s="695"/>
      <c r="R5" s="695"/>
    </row>
    <row r="6" spans="1:18" ht="12.75" customHeight="1">
      <c r="A6" s="316">
        <v>1</v>
      </c>
      <c r="B6" s="251">
        <v>1</v>
      </c>
      <c r="C6" s="727" t="str">
        <f>IF(B6="",B6,VLOOKUP(B6,'Список уч-ов'!$A:$M,3,FALSE))</f>
        <v>СОРБАЛО Владислав</v>
      </c>
      <c r="D6" s="318" t="str">
        <f>IF(B6="",B6,VLOOKUP(B6,'Список уч-ов'!$A:$K,7,FALSE))</f>
        <v>Евпатория</v>
      </c>
      <c r="E6" s="319"/>
      <c r="F6" s="320"/>
      <c r="G6" s="320"/>
      <c r="H6" s="696"/>
      <c r="I6" s="696"/>
      <c r="J6" s="316" t="s">
        <v>40</v>
      </c>
      <c r="K6" s="251">
        <v>4</v>
      </c>
      <c r="L6" s="727" t="str">
        <f>IF(K6="",K6,VLOOKUP(K6,'Список уч-ов'!$A:$M,3,FALSE))</f>
        <v>КРИУШКИН Дмитрий</v>
      </c>
      <c r="M6" s="318" t="str">
        <f>IF(K6="",K6,VLOOKUP(K6,'Список уч-ов'!$A:$K,7,FALSE))</f>
        <v>Казань</v>
      </c>
      <c r="N6" s="319"/>
      <c r="O6" s="320"/>
      <c r="P6" s="320"/>
      <c r="Q6" s="697"/>
      <c r="R6" s="698"/>
    </row>
    <row r="7" spans="1:18" ht="12.75" customHeight="1">
      <c r="A7" s="331"/>
      <c r="B7" s="252"/>
      <c r="C7" s="305"/>
      <c r="D7" s="332">
        <v>1</v>
      </c>
      <c r="E7" s="333">
        <f>B6</f>
        <v>1</v>
      </c>
      <c r="F7" s="334" t="str">
        <f>IF(E7="",E7,VLOOKUP(E7,'Список уч-ов'!$A:$M,11,FALSE))</f>
        <v>СОРБАЛО В.</v>
      </c>
      <c r="G7" s="335" t="s">
        <v>380</v>
      </c>
      <c r="H7" s="699"/>
      <c r="I7" s="696"/>
      <c r="J7" s="331"/>
      <c r="K7" s="252"/>
      <c r="L7" s="305"/>
      <c r="M7" s="332">
        <v>1</v>
      </c>
      <c r="N7" s="333">
        <f>K6</f>
        <v>4</v>
      </c>
      <c r="O7" s="334" t="str">
        <f>IF(N7="",N7,VLOOKUP(N7,'Список уч-ов'!$A:$M,11,FALSE))</f>
        <v>КРИУШКИН Д.</v>
      </c>
      <c r="P7" s="335" t="s">
        <v>381</v>
      </c>
      <c r="Q7" s="696"/>
      <c r="R7" s="700"/>
    </row>
    <row r="8" spans="1:18" ht="12.75" customHeight="1">
      <c r="A8" s="344">
        <v>2</v>
      </c>
      <c r="B8" s="253">
        <v>0</v>
      </c>
      <c r="C8" s="728" t="str">
        <f>IF(B8="",B8,VLOOKUP(B8,'Список уч-ов'!$A:$M,3,FALSE))</f>
        <v>Х</v>
      </c>
      <c r="D8" s="346" t="str">
        <f>IF(B8="",B8,VLOOKUP(B8,'Список уч-ов'!$A:$K,7,FALSE))</f>
        <v> </v>
      </c>
      <c r="E8" s="347"/>
      <c r="F8" s="348"/>
      <c r="G8" s="701"/>
      <c r="H8" s="702"/>
      <c r="I8" s="703"/>
      <c r="J8" s="344" t="s">
        <v>41</v>
      </c>
      <c r="K8" s="253">
        <v>0</v>
      </c>
      <c r="L8" s="728" t="str">
        <f>IF(K8="",K8,VLOOKUP(K8,'Список уч-ов'!$A:$M,3,FALSE))</f>
        <v>Х</v>
      </c>
      <c r="M8" s="346" t="str">
        <f>IF(K8="",K8,VLOOKUP(K8,'Список уч-ов'!$A:$K,7,FALSE))</f>
        <v> </v>
      </c>
      <c r="N8" s="347"/>
      <c r="O8" s="348"/>
      <c r="P8" s="701"/>
      <c r="Q8" s="703"/>
      <c r="R8" s="698"/>
    </row>
    <row r="9" spans="1:18" ht="12.75" customHeight="1">
      <c r="A9" s="316"/>
      <c r="B9" s="250"/>
      <c r="C9" s="729"/>
      <c r="D9" s="357"/>
      <c r="E9" s="351"/>
      <c r="F9" s="889"/>
      <c r="G9" s="890"/>
      <c r="H9" s="704"/>
      <c r="I9" s="705"/>
      <c r="J9" s="316"/>
      <c r="K9" s="250"/>
      <c r="L9" s="729"/>
      <c r="M9" s="357"/>
      <c r="N9" s="351"/>
      <c r="O9" s="889"/>
      <c r="P9" s="890"/>
      <c r="Q9" s="703"/>
      <c r="R9" s="698"/>
    </row>
    <row r="10" spans="1:18" ht="12.75" customHeight="1">
      <c r="A10" s="316">
        <v>3</v>
      </c>
      <c r="B10" s="251">
        <v>25</v>
      </c>
      <c r="C10" s="730" t="str">
        <f>IF(B10="",B10,VLOOKUP(B10,'Список уч-ов'!$A:$M,3,FALSE))</f>
        <v>ФИЛИППОВ Игорь</v>
      </c>
      <c r="D10" s="361" t="str">
        <f>IF(B10="",B10,VLOOKUP(B10,'Список уч-ов'!$A:$K,7,FALSE))</f>
        <v>Самара</v>
      </c>
      <c r="E10" s="319"/>
      <c r="F10" s="889"/>
      <c r="G10" s="890"/>
      <c r="H10" s="706"/>
      <c r="I10" s="707"/>
      <c r="J10" s="316" t="s">
        <v>42</v>
      </c>
      <c r="K10" s="251">
        <v>23</v>
      </c>
      <c r="L10" s="730" t="str">
        <f>IF(K10="",K10,VLOOKUP(K10,'Список уч-ов'!$A:$M,3,FALSE))</f>
        <v>СМИРНОВ Сергей</v>
      </c>
      <c r="M10" s="361" t="str">
        <f>IF(K10="",K10,VLOOKUP(K10,'Список уч-ов'!$A:$K,7,FALSE))</f>
        <v>Самара</v>
      </c>
      <c r="N10" s="319"/>
      <c r="O10" s="889"/>
      <c r="P10" s="890"/>
      <c r="Q10" s="703"/>
      <c r="R10" s="698"/>
    </row>
    <row r="11" spans="1:18" ht="12.75" customHeight="1">
      <c r="A11" s="331"/>
      <c r="B11" s="252"/>
      <c r="C11" s="305"/>
      <c r="D11" s="332">
        <v>2</v>
      </c>
      <c r="E11" s="333">
        <v>29</v>
      </c>
      <c r="F11" s="345" t="str">
        <f>IF(E11="",E11,VLOOKUP(E11,'Список уч-ов'!$A:$M,11,FALSE))</f>
        <v>АЛЕКСЕЕВ А.</v>
      </c>
      <c r="G11" s="708" t="s">
        <v>382</v>
      </c>
      <c r="H11" s="699"/>
      <c r="I11" s="703"/>
      <c r="J11" s="331"/>
      <c r="K11" s="252"/>
      <c r="L11" s="305"/>
      <c r="M11" s="332">
        <v>2</v>
      </c>
      <c r="N11" s="333">
        <v>23</v>
      </c>
      <c r="O11" s="345" t="str">
        <f>IF(N11="",N11,VLOOKUP(N11,'Список уч-ов'!$A:$M,11,FALSE))</f>
        <v>СМИРНОВ С.</v>
      </c>
      <c r="P11" s="708" t="s">
        <v>383</v>
      </c>
      <c r="Q11" s="703"/>
      <c r="R11" s="698"/>
    </row>
    <row r="12" spans="1:18" ht="12.75" customHeight="1">
      <c r="A12" s="344">
        <v>4</v>
      </c>
      <c r="B12" s="253">
        <v>29</v>
      </c>
      <c r="C12" s="728" t="str">
        <f>IF(B12="",B12,VLOOKUP(B12,'Список уч-ов'!$A:$M,3,FALSE))</f>
        <v>АЛЕКСЕЕВ Анатолий</v>
      </c>
      <c r="D12" s="346" t="str">
        <f>IF(B12="",B12,VLOOKUP(B12,'Список уч-ов'!$A:$K,7,FALSE))</f>
        <v>Курсаково</v>
      </c>
      <c r="E12" s="347"/>
      <c r="F12" s="351" t="s">
        <v>639</v>
      </c>
      <c r="G12" s="370"/>
      <c r="H12" s="702"/>
      <c r="I12" s="703"/>
      <c r="J12" s="344" t="s">
        <v>43</v>
      </c>
      <c r="K12" s="253">
        <v>38</v>
      </c>
      <c r="L12" s="728" t="str">
        <f>IF(K12="",K12,VLOOKUP(K12,'Список уч-ов'!$A:$M,3,FALSE))</f>
        <v>ВЕРЕТЕННИКОВ Олег</v>
      </c>
      <c r="M12" s="346" t="str">
        <f>IF(K12="",K12,VLOOKUP(K12,'Список уч-ов'!$A:$K,7,FALSE))</f>
        <v>Тольятти</v>
      </c>
      <c r="N12" s="347"/>
      <c r="O12" s="351" t="s">
        <v>638</v>
      </c>
      <c r="P12" s="370"/>
      <c r="Q12" s="703"/>
      <c r="R12" s="698"/>
    </row>
    <row r="13" spans="1:18" ht="12.75" customHeight="1">
      <c r="A13" s="316"/>
      <c r="B13" s="250"/>
      <c r="C13" s="729"/>
      <c r="D13" s="357"/>
      <c r="E13" s="351"/>
      <c r="F13" s="351"/>
      <c r="G13" s="351"/>
      <c r="H13" s="703"/>
      <c r="I13" s="709"/>
      <c r="J13" s="316"/>
      <c r="K13" s="250"/>
      <c r="L13" s="729"/>
      <c r="M13" s="357"/>
      <c r="N13" s="351"/>
      <c r="O13" s="351"/>
      <c r="P13" s="351"/>
      <c r="Q13" s="703"/>
      <c r="R13" s="703"/>
    </row>
    <row r="14" spans="1:18" ht="12.75" customHeight="1">
      <c r="A14" s="316">
        <v>5</v>
      </c>
      <c r="B14" s="251">
        <v>17</v>
      </c>
      <c r="C14" s="730" t="str">
        <f>IF(B14="",B14,VLOOKUP(B14,'Список уч-ов'!$A:$M,3,FALSE))</f>
        <v>ПЕРВУШИН Олег</v>
      </c>
      <c r="D14" s="361" t="str">
        <f>IF(B14="",B14,VLOOKUP(B14,'Список уч-ов'!$A:$K,7,FALSE))</f>
        <v>Северск</v>
      </c>
      <c r="E14" s="319"/>
      <c r="F14" s="351"/>
      <c r="G14" s="351"/>
      <c r="H14" s="703"/>
      <c r="I14" s="709"/>
      <c r="J14" s="316" t="s">
        <v>44</v>
      </c>
      <c r="K14" s="251">
        <v>18</v>
      </c>
      <c r="L14" s="730" t="str">
        <f>IF(K14="",K14,VLOOKUP(K14,'Список уч-ов'!$A:$M,3,FALSE))</f>
        <v>РОСЛЫЙ Михаил</v>
      </c>
      <c r="M14" s="361" t="str">
        <f>IF(K14="",K14,VLOOKUP(K14,'Список уч-ов'!$A:$K,7,FALSE))</f>
        <v>Уссурийск</v>
      </c>
      <c r="N14" s="319"/>
      <c r="O14" s="351"/>
      <c r="P14" s="351"/>
      <c r="Q14" s="703"/>
      <c r="R14" s="698"/>
    </row>
    <row r="15" spans="1:18" ht="12.75" customHeight="1">
      <c r="A15" s="331"/>
      <c r="B15" s="252"/>
      <c r="C15" s="305"/>
      <c r="D15" s="332">
        <v>3</v>
      </c>
      <c r="E15" s="333">
        <v>17</v>
      </c>
      <c r="F15" s="334" t="str">
        <f>IF(E15="",E15,VLOOKUP(E15,'Список уч-ов'!$A:$M,11,FALSE))</f>
        <v>ПЕРВУШИН О.</v>
      </c>
      <c r="G15" s="335" t="s">
        <v>384</v>
      </c>
      <c r="H15" s="699"/>
      <c r="I15" s="703"/>
      <c r="J15" s="331"/>
      <c r="K15" s="252"/>
      <c r="L15" s="305"/>
      <c r="M15" s="332">
        <v>3</v>
      </c>
      <c r="N15" s="333">
        <v>18</v>
      </c>
      <c r="O15" s="334" t="str">
        <f>IF(N15="",N15,VLOOKUP(N15,'Список уч-ов'!$A:$M,11,FALSE))</f>
        <v>РОСЛЫЙ М.</v>
      </c>
      <c r="P15" s="335" t="s">
        <v>385</v>
      </c>
      <c r="Q15" s="703"/>
      <c r="R15" s="698"/>
    </row>
    <row r="16" spans="1:18" ht="12.75" customHeight="1">
      <c r="A16" s="344">
        <v>6</v>
      </c>
      <c r="B16" s="253">
        <v>37</v>
      </c>
      <c r="C16" s="728" t="str">
        <f>IF(B16="",B16,VLOOKUP(B16,'Список уч-ов'!$A:$M,3,FALSE))</f>
        <v>ВЕНЕДИКТОВ Дмитрий</v>
      </c>
      <c r="D16" s="346" t="str">
        <f>IF(B16="",B16,VLOOKUP(B16,'Список уч-ов'!$A:$K,7,FALSE))</f>
        <v>Тольятти</v>
      </c>
      <c r="E16" s="347"/>
      <c r="F16" s="348" t="s">
        <v>638</v>
      </c>
      <c r="G16" s="701"/>
      <c r="H16" s="702"/>
      <c r="I16" s="703"/>
      <c r="J16" s="344" t="s">
        <v>45</v>
      </c>
      <c r="K16" s="253">
        <v>59</v>
      </c>
      <c r="L16" s="728" t="str">
        <f>IF(K16="",K16,VLOOKUP(K16,'Список уч-ов'!$A:$M,3,FALSE))</f>
        <v>МЕЛЬНИКОВ Юрий</v>
      </c>
      <c r="M16" s="346" t="str">
        <f>IF(K16="",K16,VLOOKUP(K16,'Список уч-ов'!$A:$K,7,FALSE))</f>
        <v>Самара</v>
      </c>
      <c r="N16" s="347"/>
      <c r="O16" s="348" t="s">
        <v>638</v>
      </c>
      <c r="P16" s="701"/>
      <c r="Q16" s="703"/>
      <c r="R16" s="698"/>
    </row>
    <row r="17" spans="1:18" ht="12.75" customHeight="1">
      <c r="A17" s="316"/>
      <c r="B17" s="250"/>
      <c r="C17" s="731"/>
      <c r="D17" s="357"/>
      <c r="E17" s="351"/>
      <c r="F17" s="889"/>
      <c r="G17" s="890"/>
      <c r="H17" s="704"/>
      <c r="I17" s="705"/>
      <c r="J17" s="316"/>
      <c r="K17" s="250"/>
      <c r="L17" s="731"/>
      <c r="M17" s="357"/>
      <c r="N17" s="351"/>
      <c r="O17" s="889"/>
      <c r="P17" s="890"/>
      <c r="Q17" s="703"/>
      <c r="R17" s="698"/>
    </row>
    <row r="18" spans="1:18" ht="12.75" customHeight="1">
      <c r="A18" s="316">
        <v>7</v>
      </c>
      <c r="B18" s="251">
        <v>95</v>
      </c>
      <c r="C18" s="730" t="str">
        <f>IF(B18="",B18,VLOOKUP(B18,'Список уч-ов'!$A:$M,3,FALSE))</f>
        <v>БУРМАТНОВ Дмитрий</v>
      </c>
      <c r="D18" s="361" t="str">
        <f>IF(B18="",B18,VLOOKUP(B18,'Список уч-ов'!$A:$K,7,FALSE))</f>
        <v>Самара</v>
      </c>
      <c r="E18" s="319"/>
      <c r="F18" s="889"/>
      <c r="G18" s="890"/>
      <c r="H18" s="706"/>
      <c r="I18" s="703"/>
      <c r="J18" s="316" t="s">
        <v>65</v>
      </c>
      <c r="K18" s="251">
        <v>73</v>
      </c>
      <c r="L18" s="730" t="str">
        <f>IF(K18="",K18,VLOOKUP(K18,'Список уч-ов'!$A:$M,3,FALSE))</f>
        <v>СТЕПАНОВ Михаил</v>
      </c>
      <c r="M18" s="361" t="str">
        <f>IF(K18="",K18,VLOOKUP(K18,'Список уч-ов'!$A:$K,7,FALSE))</f>
        <v>Казань</v>
      </c>
      <c r="N18" s="319"/>
      <c r="O18" s="889"/>
      <c r="P18" s="890"/>
      <c r="Q18" s="703"/>
      <c r="R18" s="698"/>
    </row>
    <row r="19" spans="1:18" ht="12.75" customHeight="1">
      <c r="A19" s="331"/>
      <c r="B19" s="252"/>
      <c r="C19" s="305"/>
      <c r="D19" s="332">
        <v>4</v>
      </c>
      <c r="E19" s="333">
        <v>15</v>
      </c>
      <c r="F19" s="345" t="str">
        <f>IF(E19="",E19,VLOOKUP(E19,'Список уч-ов'!$A:$M,11,FALSE))</f>
        <v>САВУШКИН Н.</v>
      </c>
      <c r="G19" s="708" t="s">
        <v>386</v>
      </c>
      <c r="H19" s="699"/>
      <c r="I19" s="703"/>
      <c r="J19" s="331"/>
      <c r="K19" s="252"/>
      <c r="L19" s="305"/>
      <c r="M19" s="332">
        <v>4</v>
      </c>
      <c r="N19" s="333">
        <v>14</v>
      </c>
      <c r="O19" s="345" t="str">
        <f>IF(N19="",N19,VLOOKUP(N19,'Список уч-ов'!$A:$M,11,FALSE))</f>
        <v>МЕЩЕРЯКОВ И.</v>
      </c>
      <c r="P19" s="708" t="s">
        <v>387</v>
      </c>
      <c r="Q19" s="703"/>
      <c r="R19" s="698"/>
    </row>
    <row r="20" spans="1:18" ht="12.75" customHeight="1">
      <c r="A20" s="344">
        <v>8</v>
      </c>
      <c r="B20" s="253">
        <v>15</v>
      </c>
      <c r="C20" s="728" t="str">
        <f>IF(B20="",B20,VLOOKUP(B20,'Список уч-ов'!$A:$M,3,FALSE))</f>
        <v>САВУШКИН Николай</v>
      </c>
      <c r="D20" s="346" t="str">
        <f>IF(B20="",B20,VLOOKUP(B20,'Список уч-ов'!$A:$K,7,FALSE))</f>
        <v>Балаково</v>
      </c>
      <c r="E20" s="347"/>
      <c r="F20" s="351" t="s">
        <v>639</v>
      </c>
      <c r="G20" s="370"/>
      <c r="H20" s="702"/>
      <c r="I20" s="703"/>
      <c r="J20" s="344" t="s">
        <v>66</v>
      </c>
      <c r="K20" s="253">
        <v>14</v>
      </c>
      <c r="L20" s="728" t="str">
        <f>IF(K20="",K20,VLOOKUP(K20,'Список уч-ов'!$A:$M,3,FALSE))</f>
        <v>МЕЩЕРЯКОВ Игорь</v>
      </c>
      <c r="M20" s="346" t="str">
        <f>IF(K20="",K20,VLOOKUP(K20,'Список уч-ов'!$A:$K,7,FALSE))</f>
        <v>Самара</v>
      </c>
      <c r="N20" s="347"/>
      <c r="O20" s="351" t="s">
        <v>638</v>
      </c>
      <c r="P20" s="370"/>
      <c r="Q20" s="703"/>
      <c r="R20" s="698"/>
    </row>
    <row r="21" spans="1:18" ht="12.75" customHeight="1">
      <c r="A21" s="316"/>
      <c r="B21" s="250"/>
      <c r="C21" s="729"/>
      <c r="D21" s="357"/>
      <c r="E21" s="351"/>
      <c r="F21" s="351"/>
      <c r="G21" s="351"/>
      <c r="H21" s="703"/>
      <c r="I21" s="703"/>
      <c r="J21" s="316"/>
      <c r="K21" s="250"/>
      <c r="L21" s="729"/>
      <c r="M21" s="357"/>
      <c r="N21" s="351"/>
      <c r="O21" s="351"/>
      <c r="P21" s="351"/>
      <c r="Q21" s="699"/>
      <c r="R21" s="698"/>
    </row>
    <row r="22" spans="1:18" ht="12.75" customHeight="1">
      <c r="A22" s="316">
        <v>9</v>
      </c>
      <c r="B22" s="251">
        <v>13</v>
      </c>
      <c r="C22" s="730" t="str">
        <f>IF(B22="",B22,VLOOKUP(B22,'Список уч-ов'!$A:$M,3,FALSE))</f>
        <v>ПРОКОФЬЕВ Михаил</v>
      </c>
      <c r="D22" s="361" t="str">
        <f>IF(B22="",B22,VLOOKUP(B22,'Список уч-ов'!$A:$K,7,FALSE))</f>
        <v>Самара</v>
      </c>
      <c r="E22" s="319"/>
      <c r="F22" s="351"/>
      <c r="G22" s="351"/>
      <c r="H22" s="703"/>
      <c r="I22" s="703"/>
      <c r="J22" s="316" t="s">
        <v>67</v>
      </c>
      <c r="K22" s="251">
        <v>11</v>
      </c>
      <c r="L22" s="730" t="str">
        <f>IF(K22="",K22,VLOOKUP(K22,'Список уч-ов'!$A:$M,3,FALSE))</f>
        <v>МАТИОС Василий</v>
      </c>
      <c r="M22" s="361" t="str">
        <f>IF(K22="",K22,VLOOKUP(K22,'Список уч-ов'!$A:$K,7,FALSE))</f>
        <v>Набережные Челны</v>
      </c>
      <c r="N22" s="319"/>
      <c r="O22" s="351"/>
      <c r="P22" s="351"/>
      <c r="Q22" s="702"/>
      <c r="R22" s="698"/>
    </row>
    <row r="23" spans="1:18" ht="12.75" customHeight="1">
      <c r="A23" s="331"/>
      <c r="B23" s="252"/>
      <c r="C23" s="305"/>
      <c r="D23" s="332">
        <v>5</v>
      </c>
      <c r="E23" s="333">
        <v>13</v>
      </c>
      <c r="F23" s="334" t="str">
        <f>IF(E23="",E23,VLOOKUP(E23,'Список уч-ов'!$A:$M,11,FALSE))</f>
        <v>ПРОКОФЬЕВ М.</v>
      </c>
      <c r="G23" s="335" t="s">
        <v>388</v>
      </c>
      <c r="H23" s="699"/>
      <c r="I23" s="703"/>
      <c r="J23" s="331"/>
      <c r="K23" s="252"/>
      <c r="L23" s="305"/>
      <c r="M23" s="332">
        <v>5</v>
      </c>
      <c r="N23" s="333">
        <v>11</v>
      </c>
      <c r="O23" s="334" t="str">
        <f>IF(N23="",N23,VLOOKUP(N23,'Список уч-ов'!$A:$M,11,FALSE))</f>
        <v>МАТИОС В.</v>
      </c>
      <c r="P23" s="335" t="s">
        <v>389</v>
      </c>
      <c r="Q23" s="703"/>
      <c r="R23" s="698"/>
    </row>
    <row r="24" spans="1:18" ht="12.75" customHeight="1">
      <c r="A24" s="344">
        <v>10</v>
      </c>
      <c r="B24" s="253">
        <v>60</v>
      </c>
      <c r="C24" s="728" t="str">
        <f>IF(B24="",B24,VLOOKUP(B24,'Список уч-ов'!$A:$M,3,FALSE))</f>
        <v>МЕТЛОВ Андрей</v>
      </c>
      <c r="D24" s="346" t="str">
        <f>IF(B24="",B24,VLOOKUP(B24,'Список уч-ов'!$A:$K,7,FALSE))</f>
        <v>Чебоксары</v>
      </c>
      <c r="E24" s="347"/>
      <c r="F24" s="348" t="s">
        <v>640</v>
      </c>
      <c r="G24" s="701"/>
      <c r="H24" s="702"/>
      <c r="I24" s="703"/>
      <c r="J24" s="344" t="s">
        <v>68</v>
      </c>
      <c r="K24" s="253">
        <v>44</v>
      </c>
      <c r="L24" s="728" t="str">
        <f>IF(K24="",K24,VLOOKUP(K24,'Список уч-ов'!$A:$M,3,FALSE))</f>
        <v>ЕФИМОВ Александр</v>
      </c>
      <c r="M24" s="346" t="str">
        <f>IF(K24="",K24,VLOOKUP(K24,'Список уч-ов'!$A:$K,7,FALSE))</f>
        <v>Самара</v>
      </c>
      <c r="N24" s="347"/>
      <c r="O24" s="348" t="s">
        <v>638</v>
      </c>
      <c r="P24" s="701"/>
      <c r="Q24" s="703"/>
      <c r="R24" s="698"/>
    </row>
    <row r="25" spans="1:18" ht="12.75" customHeight="1">
      <c r="A25" s="316"/>
      <c r="B25" s="250"/>
      <c r="C25" s="729"/>
      <c r="D25" s="357"/>
      <c r="E25" s="351"/>
      <c r="F25" s="889"/>
      <c r="G25" s="890"/>
      <c r="H25" s="704"/>
      <c r="I25" s="705"/>
      <c r="J25" s="316"/>
      <c r="K25" s="250"/>
      <c r="L25" s="729"/>
      <c r="M25" s="357"/>
      <c r="N25" s="351"/>
      <c r="O25" s="889"/>
      <c r="P25" s="890"/>
      <c r="Q25" s="703"/>
      <c r="R25" s="698"/>
    </row>
    <row r="26" spans="1:18" ht="12.75" customHeight="1">
      <c r="A26" s="316">
        <v>11</v>
      </c>
      <c r="B26" s="251">
        <v>67</v>
      </c>
      <c r="C26" s="730" t="str">
        <f>IF(B26="",B26,VLOOKUP(B26,'Список уч-ов'!$A:$M,3,FALSE))</f>
        <v>ПАРИНОВ Владимир</v>
      </c>
      <c r="D26" s="361" t="str">
        <f>IF(B26="",B26,VLOOKUP(B26,'Список уч-ов'!$A:$K,7,FALSE))</f>
        <v>Самара</v>
      </c>
      <c r="E26" s="319"/>
      <c r="F26" s="889"/>
      <c r="G26" s="890"/>
      <c r="H26" s="706"/>
      <c r="I26" s="703"/>
      <c r="J26" s="316" t="s">
        <v>69</v>
      </c>
      <c r="K26" s="251">
        <v>91</v>
      </c>
      <c r="L26" s="730" t="str">
        <f>IF(K26="",K26,VLOOKUP(K26,'Список уч-ов'!$A:$M,3,FALSE))</f>
        <v>БОНДАРЕВ Евгений</v>
      </c>
      <c r="M26" s="361" t="str">
        <f>IF(K26="",K26,VLOOKUP(K26,'Список уч-ов'!$A:$K,7,FALSE))</f>
        <v>Самара</v>
      </c>
      <c r="N26" s="319"/>
      <c r="O26" s="889"/>
      <c r="P26" s="890"/>
      <c r="Q26" s="703"/>
      <c r="R26" s="698"/>
    </row>
    <row r="27" spans="1:18" ht="12.75" customHeight="1">
      <c r="A27" s="331"/>
      <c r="B27" s="252"/>
      <c r="C27" s="305"/>
      <c r="D27" s="332">
        <v>6</v>
      </c>
      <c r="E27" s="333">
        <v>67</v>
      </c>
      <c r="F27" s="345" t="str">
        <f>IF(E27="",E27,VLOOKUP(E27,'Список уч-ов'!$A:$M,11,FALSE))</f>
        <v>ПАРИНОВ В.</v>
      </c>
      <c r="G27" s="708" t="s">
        <v>390</v>
      </c>
      <c r="H27" s="699"/>
      <c r="I27" s="703"/>
      <c r="J27" s="331"/>
      <c r="K27" s="252"/>
      <c r="L27" s="305"/>
      <c r="M27" s="332">
        <v>6</v>
      </c>
      <c r="N27" s="333">
        <v>61</v>
      </c>
      <c r="O27" s="345" t="str">
        <f>IF(N27="",N27,VLOOKUP(N27,'Список уч-ов'!$A:$M,11,FALSE))</f>
        <v>МИНАЕВ А.</v>
      </c>
      <c r="P27" s="708" t="s">
        <v>391</v>
      </c>
      <c r="Q27" s="703"/>
      <c r="R27" s="698"/>
    </row>
    <row r="28" spans="1:18" ht="12.75" customHeight="1">
      <c r="A28" s="344">
        <v>12</v>
      </c>
      <c r="B28" s="253">
        <v>24</v>
      </c>
      <c r="C28" s="728" t="str">
        <f>IF(B28="",B28,VLOOKUP(B28,'Список уч-ов'!$A:$M,3,FALSE))</f>
        <v>ЛОРКИН Алексей</v>
      </c>
      <c r="D28" s="346" t="str">
        <f>IF(B28="",B28,VLOOKUP(B28,'Список уч-ов'!$A:$K,7,FALSE))</f>
        <v>Самара</v>
      </c>
      <c r="E28" s="347"/>
      <c r="F28" s="351" t="s">
        <v>638</v>
      </c>
      <c r="G28" s="370"/>
      <c r="H28" s="702"/>
      <c r="I28" s="703"/>
      <c r="J28" s="344" t="s">
        <v>70</v>
      </c>
      <c r="K28" s="253">
        <v>61</v>
      </c>
      <c r="L28" s="728" t="str">
        <f>IF(K28="",K28,VLOOKUP(K28,'Список уч-ов'!$A:$M,3,FALSE))</f>
        <v>МИНАЕВ Алексей</v>
      </c>
      <c r="M28" s="346" t="str">
        <f>IF(K28="",K28,VLOOKUP(K28,'Список уч-ов'!$A:$K,7,FALSE))</f>
        <v>Рязань</v>
      </c>
      <c r="N28" s="347"/>
      <c r="O28" s="351" t="s">
        <v>638</v>
      </c>
      <c r="P28" s="370"/>
      <c r="Q28" s="703"/>
      <c r="R28" s="698"/>
    </row>
    <row r="29" spans="1:18" ht="12.75" customHeight="1">
      <c r="A29" s="316"/>
      <c r="B29" s="250"/>
      <c r="C29" s="729"/>
      <c r="D29" s="357"/>
      <c r="E29" s="351"/>
      <c r="F29" s="351"/>
      <c r="G29" s="351"/>
      <c r="H29" s="703"/>
      <c r="I29" s="709"/>
      <c r="J29" s="316"/>
      <c r="K29" s="250"/>
      <c r="L29" s="729"/>
      <c r="M29" s="357"/>
      <c r="N29" s="351"/>
      <c r="O29" s="351"/>
      <c r="P29" s="351"/>
      <c r="Q29" s="703"/>
      <c r="R29" s="698"/>
    </row>
    <row r="30" spans="1:18" ht="12.75" customHeight="1">
      <c r="A30" s="316">
        <v>13</v>
      </c>
      <c r="B30" s="251">
        <v>26</v>
      </c>
      <c r="C30" s="730" t="str">
        <f>IF(B30="",B30,VLOOKUP(B30,'Список уч-ов'!$A:$M,3,FALSE))</f>
        <v>ОРЛОВ Алексей</v>
      </c>
      <c r="D30" s="361" t="str">
        <f>IF(B30="",B30,VLOOKUP(B30,'Список уч-ов'!$A:$K,7,FALSE))</f>
        <v>Самара</v>
      </c>
      <c r="E30" s="319"/>
      <c r="F30" s="351"/>
      <c r="G30" s="351"/>
      <c r="H30" s="703"/>
      <c r="I30" s="709"/>
      <c r="J30" s="316" t="s">
        <v>71</v>
      </c>
      <c r="K30" s="251">
        <v>32</v>
      </c>
      <c r="L30" s="730" t="str">
        <f>IF(K30="",K30,VLOOKUP(K30,'Список уч-ов'!$A:$M,3,FALSE))</f>
        <v>АНТОНОВ Валерий</v>
      </c>
      <c r="M30" s="361" t="str">
        <f>IF(K30="",K30,VLOOKUP(K30,'Список уч-ов'!$A:$K,7,FALSE))</f>
        <v>Самара</v>
      </c>
      <c r="N30" s="319"/>
      <c r="O30" s="351"/>
      <c r="P30" s="351"/>
      <c r="Q30" s="703"/>
      <c r="R30" s="698"/>
    </row>
    <row r="31" spans="1:18" ht="12.75" customHeight="1">
      <c r="A31" s="331"/>
      <c r="B31" s="252"/>
      <c r="C31" s="305"/>
      <c r="D31" s="332">
        <v>7</v>
      </c>
      <c r="E31" s="333">
        <v>58</v>
      </c>
      <c r="F31" s="334" t="str">
        <f>IF(E31="",E31,VLOOKUP(E31,'Список уч-ов'!$A:$M,11,FALSE))</f>
        <v>МЕЛЬНИКОВ Д.</v>
      </c>
      <c r="G31" s="335" t="s">
        <v>392</v>
      </c>
      <c r="H31" s="699"/>
      <c r="I31" s="703"/>
      <c r="J31" s="331"/>
      <c r="K31" s="252"/>
      <c r="L31" s="305"/>
      <c r="M31" s="332">
        <v>7</v>
      </c>
      <c r="N31" s="333">
        <v>82</v>
      </c>
      <c r="O31" s="334" t="str">
        <f>IF(N31="",N31,VLOOKUP(N31,'Список уч-ов'!$A:$M,11,FALSE))</f>
        <v>ШУМАРИН С.</v>
      </c>
      <c r="P31" s="335" t="s">
        <v>393</v>
      </c>
      <c r="Q31" s="703"/>
      <c r="R31" s="698"/>
    </row>
    <row r="32" spans="1:18" ht="12.75" customHeight="1">
      <c r="A32" s="344">
        <v>14</v>
      </c>
      <c r="B32" s="253">
        <v>58</v>
      </c>
      <c r="C32" s="728" t="str">
        <f>IF(B32="",B32,VLOOKUP(B32,'Список уч-ов'!$A:$M,3,FALSE))</f>
        <v>МЕЛЬНИКОВ Дмитрий</v>
      </c>
      <c r="D32" s="346" t="str">
        <f>IF(B32="",B32,VLOOKUP(B32,'Список уч-ов'!$A:$K,7,FALSE))</f>
        <v>Балаково</v>
      </c>
      <c r="E32" s="347"/>
      <c r="F32" s="348" t="s">
        <v>639</v>
      </c>
      <c r="G32" s="701"/>
      <c r="H32" s="702"/>
      <c r="I32" s="703"/>
      <c r="J32" s="344" t="s">
        <v>72</v>
      </c>
      <c r="K32" s="253">
        <v>82</v>
      </c>
      <c r="L32" s="728" t="str">
        <f>IF(K32="",K32,VLOOKUP(K32,'Список уч-ов'!$A:$M,3,FALSE))</f>
        <v>ШУМАРИН Сергей</v>
      </c>
      <c r="M32" s="346" t="str">
        <f>IF(K32="",K32,VLOOKUP(K32,'Список уч-ов'!$A:$K,7,FALSE))</f>
        <v>Фрязино</v>
      </c>
      <c r="N32" s="347"/>
      <c r="O32" s="348" t="s">
        <v>639</v>
      </c>
      <c r="P32" s="701"/>
      <c r="Q32" s="703"/>
      <c r="R32" s="710"/>
    </row>
    <row r="33" spans="1:18" ht="12.75" customHeight="1">
      <c r="A33" s="316"/>
      <c r="B33" s="250"/>
      <c r="C33" s="729"/>
      <c r="D33" s="357"/>
      <c r="E33" s="351"/>
      <c r="F33" s="889"/>
      <c r="G33" s="890"/>
      <c r="H33" s="704"/>
      <c r="I33" s="705"/>
      <c r="J33" s="316"/>
      <c r="K33" s="250"/>
      <c r="L33" s="729"/>
      <c r="M33" s="357"/>
      <c r="N33" s="351"/>
      <c r="O33" s="889"/>
      <c r="P33" s="890"/>
      <c r="Q33" s="703"/>
      <c r="R33" s="698"/>
    </row>
    <row r="34" spans="1:18" ht="12.75" customHeight="1">
      <c r="A34" s="316">
        <v>15</v>
      </c>
      <c r="B34" s="251">
        <v>0</v>
      </c>
      <c r="C34" s="730" t="str">
        <f>IF(B34="",B34,VLOOKUP(B34,'Список уч-ов'!$A:$M,3,FALSE))</f>
        <v>Х</v>
      </c>
      <c r="D34" s="361" t="str">
        <f>IF(B34="",B34,VLOOKUP(B34,'Список уч-ов'!$A:$K,7,FALSE))</f>
        <v> </v>
      </c>
      <c r="E34" s="319"/>
      <c r="F34" s="889"/>
      <c r="G34" s="890"/>
      <c r="H34" s="706"/>
      <c r="I34" s="703"/>
      <c r="J34" s="316" t="s">
        <v>73</v>
      </c>
      <c r="K34" s="251">
        <v>0</v>
      </c>
      <c r="L34" s="730" t="str">
        <f>IF(K34="",K34,VLOOKUP(K34,'Список уч-ов'!$A:$M,3,FALSE))</f>
        <v>Х</v>
      </c>
      <c r="M34" s="361" t="str">
        <f>IF(K34="",K34,VLOOKUP(K34,'Список уч-ов'!$A:$K,7,FALSE))</f>
        <v> </v>
      </c>
      <c r="N34" s="319"/>
      <c r="O34" s="889"/>
      <c r="P34" s="890"/>
      <c r="Q34" s="703"/>
      <c r="R34" s="254"/>
    </row>
    <row r="35" spans="1:18" ht="12.75" customHeight="1">
      <c r="A35" s="331"/>
      <c r="B35" s="252"/>
      <c r="C35" s="305"/>
      <c r="D35" s="332">
        <v>8</v>
      </c>
      <c r="E35" s="333">
        <f>B36</f>
        <v>8</v>
      </c>
      <c r="F35" s="345" t="str">
        <f>IF(E35="",E35,VLOOKUP(E35,'Список уч-ов'!$A:$M,11,FALSE))</f>
        <v>БАГИЯН С.</v>
      </c>
      <c r="G35" s="708" t="s">
        <v>394</v>
      </c>
      <c r="H35" s="699"/>
      <c r="I35" s="703"/>
      <c r="J35" s="331"/>
      <c r="K35" s="252"/>
      <c r="L35" s="305"/>
      <c r="M35" s="332">
        <v>8</v>
      </c>
      <c r="N35" s="333">
        <f>K36</f>
        <v>6</v>
      </c>
      <c r="O35" s="345" t="str">
        <f>IF(N35="",N35,VLOOKUP(N35,'Список уч-ов'!$A:$M,11,FALSE))</f>
        <v>ЛОСКУТОВ Д.</v>
      </c>
      <c r="P35" s="708" t="s">
        <v>395</v>
      </c>
      <c r="Q35" s="703"/>
      <c r="R35" s="711"/>
    </row>
    <row r="36" spans="1:18" ht="12.75" customHeight="1">
      <c r="A36" s="344">
        <v>16</v>
      </c>
      <c r="B36" s="253">
        <v>8</v>
      </c>
      <c r="C36" s="728" t="str">
        <f>IF(B36="",B36,VLOOKUP(B36,'Список уч-ов'!$A:$M,3,FALSE))</f>
        <v>БАГИЯН Степан</v>
      </c>
      <c r="D36" s="346" t="str">
        <f>IF(B36="",B36,VLOOKUP(B36,'Список уч-ов'!$A:$K,7,FALSE))</f>
        <v>Зеленогорск</v>
      </c>
      <c r="E36" s="347"/>
      <c r="F36" s="351"/>
      <c r="G36" s="370"/>
      <c r="H36" s="702"/>
      <c r="I36" s="703"/>
      <c r="J36" s="344" t="s">
        <v>74</v>
      </c>
      <c r="K36" s="253">
        <v>6</v>
      </c>
      <c r="L36" s="728" t="str">
        <f>IF(K36="",K36,VLOOKUP(K36,'Список уч-ов'!$A:$M,3,FALSE))</f>
        <v>ЛОСКУТОВ Дмитрий</v>
      </c>
      <c r="M36" s="346" t="str">
        <f>IF(K36="",K36,VLOOKUP(K36,'Список уч-ов'!$A:$K,7,FALSE))</f>
        <v>Дзержинск</v>
      </c>
      <c r="N36" s="347"/>
      <c r="O36" s="351"/>
      <c r="P36" s="370"/>
      <c r="Q36" s="703"/>
      <c r="R36" s="711"/>
    </row>
    <row r="37" spans="1:18" ht="12.75" customHeight="1">
      <c r="A37" s="320"/>
      <c r="B37" s="249"/>
      <c r="C37" s="729"/>
      <c r="D37" s="382"/>
      <c r="E37" s="320"/>
      <c r="F37" s="320"/>
      <c r="G37" s="383"/>
      <c r="H37" s="712"/>
      <c r="I37" s="696"/>
      <c r="J37" s="320"/>
      <c r="K37" s="249"/>
      <c r="L37" s="729"/>
      <c r="M37" s="382"/>
      <c r="N37" s="320"/>
      <c r="O37" s="320"/>
      <c r="P37" s="383"/>
      <c r="Q37" s="713"/>
      <c r="R37" s="711"/>
    </row>
    <row r="38" spans="1:18" ht="12.75" customHeight="1">
      <c r="A38" s="316">
        <v>17</v>
      </c>
      <c r="B38" s="251">
        <v>5</v>
      </c>
      <c r="C38" s="730" t="str">
        <f>IF(B38="",B38,VLOOKUP(B38,'Список уч-ов'!$A:$M,3,FALSE))</f>
        <v>БЕРКУТОВ Дмитрий</v>
      </c>
      <c r="D38" s="361" t="str">
        <f>IF(B38="",B38,VLOOKUP(B38,'Список уч-ов'!$A:$K,7,FALSE))</f>
        <v>Ижевск</v>
      </c>
      <c r="E38" s="319"/>
      <c r="F38" s="320"/>
      <c r="G38" s="320"/>
      <c r="H38" s="696"/>
      <c r="I38" s="696"/>
      <c r="J38" s="316" t="s">
        <v>75</v>
      </c>
      <c r="K38" s="251">
        <v>7</v>
      </c>
      <c r="L38" s="730" t="str">
        <f>IF(K38="",K38,VLOOKUP(K38,'Список уч-ов'!$A:$M,3,FALSE))</f>
        <v>МУРЗОВ Алексей</v>
      </c>
      <c r="M38" s="361" t="str">
        <f>IF(K38="",K38,VLOOKUP(K38,'Список уч-ов'!$A:$K,7,FALSE))</f>
        <v>Самара</v>
      </c>
      <c r="N38" s="319"/>
      <c r="O38" s="320"/>
      <c r="P38" s="320"/>
      <c r="Q38" s="706"/>
      <c r="R38" s="714"/>
    </row>
    <row r="39" spans="1:18" ht="12.75" customHeight="1">
      <c r="A39" s="331"/>
      <c r="B39" s="252"/>
      <c r="C39" s="305"/>
      <c r="D39" s="332">
        <v>9</v>
      </c>
      <c r="E39" s="333">
        <f>B38</f>
        <v>5</v>
      </c>
      <c r="F39" s="334" t="str">
        <f>IF(E39="",E39,VLOOKUP(E39,'Список уч-ов'!$A:$M,11,FALSE))</f>
        <v>БЕРКУТОВ Д.</v>
      </c>
      <c r="G39" s="335" t="s">
        <v>396</v>
      </c>
      <c r="H39" s="699"/>
      <c r="I39" s="696"/>
      <c r="J39" s="331"/>
      <c r="K39" s="252"/>
      <c r="L39" s="305"/>
      <c r="M39" s="332">
        <v>9</v>
      </c>
      <c r="N39" s="333">
        <f>K38</f>
        <v>7</v>
      </c>
      <c r="O39" s="334" t="str">
        <f>IF(N39="",N39,VLOOKUP(N39,'Список уч-ов'!$A:$M,11,FALSE))</f>
        <v>МУРЗОВ А.</v>
      </c>
      <c r="P39" s="335" t="s">
        <v>397</v>
      </c>
      <c r="Q39" s="696"/>
      <c r="R39" s="698"/>
    </row>
    <row r="40" spans="1:18" ht="12.75" customHeight="1">
      <c r="A40" s="344">
        <v>18</v>
      </c>
      <c r="B40" s="253">
        <v>0</v>
      </c>
      <c r="C40" s="728" t="str">
        <f>IF(B40="",B40,VLOOKUP(B40,'Список уч-ов'!$A:$M,3,FALSE))</f>
        <v>Х</v>
      </c>
      <c r="D40" s="346" t="str">
        <f>IF(B40="",B40,VLOOKUP(B40,'Список уч-ов'!$A:$K,7,FALSE))</f>
        <v> </v>
      </c>
      <c r="E40" s="347"/>
      <c r="F40" s="348"/>
      <c r="G40" s="701"/>
      <c r="H40" s="702"/>
      <c r="I40" s="703"/>
      <c r="J40" s="344" t="s">
        <v>76</v>
      </c>
      <c r="K40" s="253">
        <v>0</v>
      </c>
      <c r="L40" s="728" t="str">
        <f>IF(K40="",K40,VLOOKUP(K40,'Список уч-ов'!$A:$M,3,FALSE))</f>
        <v>Х</v>
      </c>
      <c r="M40" s="346" t="str">
        <f>IF(K40="",K40,VLOOKUP(K40,'Список уч-ов'!$A:$K,7,FALSE))</f>
        <v> </v>
      </c>
      <c r="N40" s="347"/>
      <c r="O40" s="348"/>
      <c r="P40" s="701"/>
      <c r="Q40" s="703"/>
      <c r="R40" s="698"/>
    </row>
    <row r="41" spans="1:18" ht="12.75" customHeight="1">
      <c r="A41" s="316"/>
      <c r="B41" s="250"/>
      <c r="C41" s="729"/>
      <c r="D41" s="357"/>
      <c r="E41" s="351"/>
      <c r="F41" s="889"/>
      <c r="G41" s="890"/>
      <c r="H41" s="704"/>
      <c r="I41" s="705"/>
      <c r="J41" s="316"/>
      <c r="K41" s="250"/>
      <c r="L41" s="729"/>
      <c r="M41" s="357"/>
      <c r="N41" s="351"/>
      <c r="O41" s="889"/>
      <c r="P41" s="890"/>
      <c r="Q41" s="703"/>
      <c r="R41" s="698"/>
    </row>
    <row r="42" spans="1:18" ht="12.75" customHeight="1">
      <c r="A42" s="316">
        <v>19</v>
      </c>
      <c r="B42" s="251">
        <v>63</v>
      </c>
      <c r="C42" s="730" t="str">
        <f>IF(B42="",B42,VLOOKUP(B42,'Список уч-ов'!$A:$M,3,FALSE))</f>
        <v>МУСКАТИН Алексей</v>
      </c>
      <c r="D42" s="361" t="str">
        <f>IF(B42="",B42,VLOOKUP(B42,'Список уч-ов'!$A:$K,7,FALSE))</f>
        <v>Тольятти</v>
      </c>
      <c r="E42" s="319"/>
      <c r="F42" s="889"/>
      <c r="G42" s="890"/>
      <c r="H42" s="706"/>
      <c r="I42" s="703"/>
      <c r="J42" s="316" t="s">
        <v>77</v>
      </c>
      <c r="K42" s="251">
        <v>98</v>
      </c>
      <c r="L42" s="730" t="str">
        <f>IF(K42="",K42,VLOOKUP(K42,'Список уч-ов'!$A:$M,3,FALSE))</f>
        <v>ТАНКОВ Илья</v>
      </c>
      <c r="M42" s="361" t="str">
        <f>IF(K42="",K42,VLOOKUP(K42,'Список уч-ов'!$A:$K,7,FALSE))</f>
        <v>Екатеринбург</v>
      </c>
      <c r="N42" s="319"/>
      <c r="O42" s="889"/>
      <c r="P42" s="890"/>
      <c r="Q42" s="703"/>
      <c r="R42" s="698"/>
    </row>
    <row r="43" spans="1:18" ht="12.75" customHeight="1">
      <c r="A43" s="331"/>
      <c r="B43" s="252"/>
      <c r="C43" s="305"/>
      <c r="D43" s="332">
        <v>10</v>
      </c>
      <c r="E43" s="333">
        <v>27</v>
      </c>
      <c r="F43" s="345" t="str">
        <f>IF(E43="",E43,VLOOKUP(E43,'Список уч-ов'!$A:$M,11,FALSE))</f>
        <v>БУГРОВ А.</v>
      </c>
      <c r="G43" s="708" t="s">
        <v>398</v>
      </c>
      <c r="H43" s="699"/>
      <c r="I43" s="703"/>
      <c r="J43" s="331"/>
      <c r="K43" s="252"/>
      <c r="L43" s="305"/>
      <c r="M43" s="332">
        <v>10</v>
      </c>
      <c r="N43" s="333">
        <v>98</v>
      </c>
      <c r="O43" s="345" t="str">
        <f>IF(N43="",N43,VLOOKUP(N43,'Список уч-ов'!$A:$M,11,FALSE))</f>
        <v>ТАНКОВ И.</v>
      </c>
      <c r="P43" s="708" t="s">
        <v>399</v>
      </c>
      <c r="Q43" s="703"/>
      <c r="R43" s="698"/>
    </row>
    <row r="44" spans="1:18" ht="12.75" customHeight="1">
      <c r="A44" s="344">
        <v>20</v>
      </c>
      <c r="B44" s="253">
        <v>27</v>
      </c>
      <c r="C44" s="728" t="str">
        <f>IF(B44="",B44,VLOOKUP(B44,'Список уч-ов'!$A:$M,3,FALSE))</f>
        <v>БУГРОВ Андрей</v>
      </c>
      <c r="D44" s="346" t="str">
        <f>IF(B44="",B44,VLOOKUP(B44,'Список уч-ов'!$A:$K,7,FALSE))</f>
        <v>Тольятти</v>
      </c>
      <c r="E44" s="347"/>
      <c r="F44" s="351" t="s">
        <v>638</v>
      </c>
      <c r="G44" s="370"/>
      <c r="H44" s="702"/>
      <c r="I44" s="703"/>
      <c r="J44" s="344" t="s">
        <v>78</v>
      </c>
      <c r="K44" s="253">
        <v>83</v>
      </c>
      <c r="L44" s="728" t="str">
        <f>IF(K44="",K44,VLOOKUP(K44,'Список уч-ов'!$A:$M,3,FALSE))</f>
        <v>ЮНУШЕВ Ильдар</v>
      </c>
      <c r="M44" s="346" t="str">
        <f>IF(K44="",K44,VLOOKUP(K44,'Список уч-ов'!$A:$K,7,FALSE))</f>
        <v>Самара</v>
      </c>
      <c r="N44" s="347"/>
      <c r="O44" s="351" t="s">
        <v>638</v>
      </c>
      <c r="P44" s="370"/>
      <c r="Q44" s="703"/>
      <c r="R44" s="698"/>
    </row>
    <row r="45" spans="1:18" ht="12.75" customHeight="1">
      <c r="A45" s="316"/>
      <c r="B45" s="250"/>
      <c r="C45" s="729"/>
      <c r="D45" s="357"/>
      <c r="E45" s="351"/>
      <c r="F45" s="351"/>
      <c r="G45" s="351"/>
      <c r="H45" s="703"/>
      <c r="I45" s="709"/>
      <c r="J45" s="316"/>
      <c r="K45" s="250"/>
      <c r="L45" s="729"/>
      <c r="M45" s="357"/>
      <c r="N45" s="351"/>
      <c r="O45" s="351"/>
      <c r="P45" s="351"/>
      <c r="Q45" s="703"/>
      <c r="R45" s="698"/>
    </row>
    <row r="46" spans="1:18" ht="12.75" customHeight="1">
      <c r="A46" s="316">
        <v>21</v>
      </c>
      <c r="B46" s="251">
        <v>19</v>
      </c>
      <c r="C46" s="730" t="str">
        <f>IF(B46="",B46,VLOOKUP(B46,'Список уч-ов'!$A:$M,3,FALSE))</f>
        <v>КОРОТКОВ Дмитрий</v>
      </c>
      <c r="D46" s="361" t="str">
        <f>IF(B46="",B46,VLOOKUP(B46,'Список уч-ов'!$A:$K,7,FALSE))</f>
        <v>Балаково</v>
      </c>
      <c r="E46" s="319"/>
      <c r="F46" s="351"/>
      <c r="G46" s="351"/>
      <c r="H46" s="703"/>
      <c r="I46" s="709"/>
      <c r="J46" s="316" t="s">
        <v>79</v>
      </c>
      <c r="K46" s="251">
        <v>94</v>
      </c>
      <c r="L46" s="730" t="str">
        <f>IF(K46="",K46,VLOOKUP(K46,'Список уч-ов'!$A:$M,3,FALSE))</f>
        <v>САРАЕВ Валерий</v>
      </c>
      <c r="M46" s="361" t="str">
        <f>IF(K46="",K46,VLOOKUP(K46,'Список уч-ов'!$A:$K,7,FALSE))</f>
        <v>Самара</v>
      </c>
      <c r="N46" s="319"/>
      <c r="O46" s="351"/>
      <c r="P46" s="351"/>
      <c r="Q46" s="703"/>
      <c r="R46" s="698"/>
    </row>
    <row r="47" spans="1:18" ht="12.75" customHeight="1">
      <c r="A47" s="331"/>
      <c r="B47" s="252"/>
      <c r="C47" s="305"/>
      <c r="D47" s="332">
        <v>11</v>
      </c>
      <c r="E47" s="333">
        <v>19</v>
      </c>
      <c r="F47" s="334" t="str">
        <f>IF(E47="",E47,VLOOKUP(E47,'Список уч-ов'!$A:$M,11,FALSE))</f>
        <v>КОРОТКОВ Д.</v>
      </c>
      <c r="G47" s="335" t="s">
        <v>400</v>
      </c>
      <c r="H47" s="699"/>
      <c r="I47" s="703"/>
      <c r="J47" s="331"/>
      <c r="K47" s="252"/>
      <c r="L47" s="305"/>
      <c r="M47" s="332">
        <v>11</v>
      </c>
      <c r="N47" s="333">
        <v>94</v>
      </c>
      <c r="O47" s="334" t="str">
        <f>IF(N47="",N47,VLOOKUP(N47,'Список уч-ов'!$A:$M,11,FALSE))</f>
        <v>САРАЕВ В.</v>
      </c>
      <c r="P47" s="335" t="s">
        <v>401</v>
      </c>
      <c r="Q47" s="703"/>
      <c r="R47" s="698"/>
    </row>
    <row r="48" spans="1:18" ht="12.75" customHeight="1">
      <c r="A48" s="344">
        <v>22</v>
      </c>
      <c r="B48" s="253">
        <v>45</v>
      </c>
      <c r="C48" s="728" t="str">
        <f>IF(B48="",B48,VLOOKUP(B48,'Список уч-ов'!$A:$M,3,FALSE))</f>
        <v>ЗАЯКИН Константин</v>
      </c>
      <c r="D48" s="346" t="str">
        <f>IF(B48="",B48,VLOOKUP(B48,'Список уч-ов'!$A:$K,7,FALSE))</f>
        <v>Пермь </v>
      </c>
      <c r="E48" s="347"/>
      <c r="F48" s="348" t="s">
        <v>640</v>
      </c>
      <c r="G48" s="701"/>
      <c r="H48" s="702"/>
      <c r="I48" s="703"/>
      <c r="J48" s="344" t="s">
        <v>80</v>
      </c>
      <c r="K48" s="253">
        <v>96</v>
      </c>
      <c r="L48" s="728" t="str">
        <f>IF(K48="",K48,VLOOKUP(K48,'Список уч-ов'!$A:$M,3,FALSE))</f>
        <v>КИЧАТОВ Александр</v>
      </c>
      <c r="M48" s="346" t="str">
        <f>IF(K48="",K48,VLOOKUP(K48,'Список уч-ов'!$A:$K,7,FALSE))</f>
        <v>Тольятти</v>
      </c>
      <c r="N48" s="347"/>
      <c r="O48" s="348" t="s">
        <v>638</v>
      </c>
      <c r="P48" s="701"/>
      <c r="Q48" s="703"/>
      <c r="R48" s="698"/>
    </row>
    <row r="49" spans="1:18" ht="12.75" customHeight="1">
      <c r="A49" s="316"/>
      <c r="B49" s="250"/>
      <c r="C49" s="729"/>
      <c r="D49" s="391"/>
      <c r="E49" s="319"/>
      <c r="F49" s="889"/>
      <c r="G49" s="890"/>
      <c r="H49" s="704"/>
      <c r="I49" s="705"/>
      <c r="J49" s="316"/>
      <c r="K49" s="250"/>
      <c r="L49" s="729"/>
      <c r="M49" s="391"/>
      <c r="N49" s="319"/>
      <c r="O49" s="889"/>
      <c r="P49" s="890"/>
      <c r="Q49" s="703"/>
      <c r="R49" s="698"/>
    </row>
    <row r="50" spans="1:18" ht="12.75" customHeight="1">
      <c r="A50" s="316">
        <v>23</v>
      </c>
      <c r="B50" s="251">
        <v>48</v>
      </c>
      <c r="C50" s="730" t="str">
        <f>IF(B50="",B50,VLOOKUP(B50,'Список уч-ов'!$A:$M,3,FALSE))</f>
        <v>КЕППЕЛЬ Евгений</v>
      </c>
      <c r="D50" s="361" t="str">
        <f>IF(B50="",B50,VLOOKUP(B50,'Список уч-ов'!$A:$K,7,FALSE))</f>
        <v>Саратов</v>
      </c>
      <c r="E50" s="319"/>
      <c r="F50" s="889"/>
      <c r="G50" s="890"/>
      <c r="H50" s="706"/>
      <c r="I50" s="703"/>
      <c r="J50" s="316" t="s">
        <v>81</v>
      </c>
      <c r="K50" s="251">
        <v>84</v>
      </c>
      <c r="L50" s="730" t="str">
        <f>IF(K50="",K50,VLOOKUP(K50,'Список уч-ов'!$A:$M,3,FALSE))</f>
        <v>ЮРИН Владимир</v>
      </c>
      <c r="M50" s="361" t="str">
        <f>IF(K50="",K50,VLOOKUP(K50,'Список уч-ов'!$A:$K,7,FALSE))</f>
        <v>Балаково</v>
      </c>
      <c r="N50" s="319"/>
      <c r="O50" s="889"/>
      <c r="P50" s="890"/>
      <c r="Q50" s="703"/>
      <c r="R50" s="698"/>
    </row>
    <row r="51" spans="1:18" ht="12.75" customHeight="1">
      <c r="A51" s="331"/>
      <c r="B51" s="252"/>
      <c r="C51" s="305"/>
      <c r="D51" s="332">
        <v>12</v>
      </c>
      <c r="E51" s="333">
        <v>10</v>
      </c>
      <c r="F51" s="345" t="str">
        <f>IF(E51="",E51,VLOOKUP(E51,'Список уч-ов'!$A:$M,11,FALSE))</f>
        <v>ГИМАТОВ Р.</v>
      </c>
      <c r="G51" s="708" t="s">
        <v>402</v>
      </c>
      <c r="H51" s="699"/>
      <c r="I51" s="703"/>
      <c r="J51" s="331"/>
      <c r="K51" s="252"/>
      <c r="L51" s="305"/>
      <c r="M51" s="332">
        <v>12</v>
      </c>
      <c r="N51" s="333">
        <v>9</v>
      </c>
      <c r="O51" s="345" t="str">
        <f>IF(N51="",N51,VLOOKUP(N51,'Список уч-ов'!$A:$M,11,FALSE))</f>
        <v>КИРИЛЛОВ Д.</v>
      </c>
      <c r="P51" s="708" t="s">
        <v>403</v>
      </c>
      <c r="Q51" s="703"/>
      <c r="R51" s="698"/>
    </row>
    <row r="52" spans="1:18" ht="12.75" customHeight="1">
      <c r="A52" s="344">
        <v>24</v>
      </c>
      <c r="B52" s="253">
        <v>10</v>
      </c>
      <c r="C52" s="728" t="str">
        <f>IF(B52="",B52,VLOOKUP(B52,'Список уч-ов'!$A:$M,3,FALSE))</f>
        <v>ГИМАТОВ Радик</v>
      </c>
      <c r="D52" s="346" t="str">
        <f>IF(B52="",B52,VLOOKUP(B52,'Список уч-ов'!$A:$K,7,FALSE))</f>
        <v>Ульяновск</v>
      </c>
      <c r="E52" s="347"/>
      <c r="F52" s="351" t="s">
        <v>638</v>
      </c>
      <c r="G52" s="370"/>
      <c r="H52" s="702"/>
      <c r="I52" s="703"/>
      <c r="J52" s="344" t="s">
        <v>82</v>
      </c>
      <c r="K52" s="253">
        <v>9</v>
      </c>
      <c r="L52" s="728" t="str">
        <f>IF(K52="",K52,VLOOKUP(K52,'Список уч-ов'!$A:$M,3,FALSE))</f>
        <v>КИРИЛЛОВ Денис</v>
      </c>
      <c r="M52" s="346" t="str">
        <f>IF(K52="",K52,VLOOKUP(K52,'Список уч-ов'!$A:$K,7,FALSE))</f>
        <v>Пермь </v>
      </c>
      <c r="N52" s="347"/>
      <c r="O52" s="351" t="s">
        <v>639</v>
      </c>
      <c r="P52" s="370"/>
      <c r="Q52" s="703"/>
      <c r="R52" s="695"/>
    </row>
    <row r="53" spans="1:18" ht="12.75" customHeight="1">
      <c r="A53" s="316"/>
      <c r="B53" s="250"/>
      <c r="C53" s="729"/>
      <c r="D53" s="357"/>
      <c r="E53" s="351"/>
      <c r="F53" s="351"/>
      <c r="G53" s="351"/>
      <c r="H53" s="703"/>
      <c r="I53" s="703"/>
      <c r="J53" s="316"/>
      <c r="K53" s="250"/>
      <c r="L53" s="729"/>
      <c r="M53" s="357"/>
      <c r="N53" s="351"/>
      <c r="O53" s="351"/>
      <c r="P53" s="351"/>
      <c r="Q53" s="699"/>
      <c r="R53" s="695"/>
    </row>
    <row r="54" spans="1:18" ht="12.75" customHeight="1">
      <c r="A54" s="316">
        <v>25</v>
      </c>
      <c r="B54" s="251">
        <v>12</v>
      </c>
      <c r="C54" s="730" t="str">
        <f>IF(B54="",B54,VLOOKUP(B54,'Список уч-ов'!$A:$M,3,FALSE))</f>
        <v>ТЮЛЕНЕВ Евгений</v>
      </c>
      <c r="D54" s="361" t="str">
        <f>IF(B54="",B54,VLOOKUP(B54,'Список уч-ов'!$A:$K,7,FALSE))</f>
        <v>Тольятти</v>
      </c>
      <c r="E54" s="319"/>
      <c r="F54" s="351"/>
      <c r="G54" s="351"/>
      <c r="H54" s="703"/>
      <c r="I54" s="703"/>
      <c r="J54" s="316" t="s">
        <v>83</v>
      </c>
      <c r="K54" s="251">
        <v>16</v>
      </c>
      <c r="L54" s="730" t="str">
        <f>IF(K54="",K54,VLOOKUP(K54,'Список уч-ов'!$A:$M,3,FALSE))</f>
        <v>ВИГУШИН Игорь</v>
      </c>
      <c r="M54" s="361" t="str">
        <f>IF(K54="",K54,VLOOKUP(K54,'Список уч-ов'!$A:$K,7,FALSE))</f>
        <v>Самара</v>
      </c>
      <c r="N54" s="319"/>
      <c r="O54" s="351"/>
      <c r="P54" s="351"/>
      <c r="Q54" s="702"/>
      <c r="R54" s="710"/>
    </row>
    <row r="55" spans="1:18" ht="12.75" customHeight="1">
      <c r="A55" s="331"/>
      <c r="B55" s="252"/>
      <c r="C55" s="305"/>
      <c r="D55" s="332">
        <v>13</v>
      </c>
      <c r="E55" s="333">
        <v>65</v>
      </c>
      <c r="F55" s="334" t="str">
        <f>IF(E55="",E55,VLOOKUP(E55,'Список уч-ов'!$A:$M,11,FALSE))</f>
        <v>НИКОЛЬСКИЙ А.</v>
      </c>
      <c r="G55" s="335" t="s">
        <v>404</v>
      </c>
      <c r="H55" s="699"/>
      <c r="I55" s="703"/>
      <c r="J55" s="331"/>
      <c r="K55" s="252"/>
      <c r="L55" s="305"/>
      <c r="M55" s="332">
        <v>13</v>
      </c>
      <c r="N55" s="333">
        <v>16</v>
      </c>
      <c r="O55" s="334" t="str">
        <f>IF(N55="",N55,VLOOKUP(N55,'Список уч-ов'!$A:$M,11,FALSE))</f>
        <v>ВИГУШИН И.</v>
      </c>
      <c r="P55" s="335" t="s">
        <v>405</v>
      </c>
      <c r="Q55" s="703"/>
      <c r="R55" s="695"/>
    </row>
    <row r="56" spans="1:18" ht="12.75" customHeight="1">
      <c r="A56" s="344">
        <v>26</v>
      </c>
      <c r="B56" s="253">
        <v>65</v>
      </c>
      <c r="C56" s="728" t="str">
        <f>IF(B56="",B56,VLOOKUP(B56,'Список уч-ов'!$A:$M,3,FALSE))</f>
        <v>НИКОЛЬСКИЙ Александр</v>
      </c>
      <c r="D56" s="346" t="str">
        <f>IF(B56="",B56,VLOOKUP(B56,'Список уч-ов'!$A:$K,7,FALSE))</f>
        <v>Рязань</v>
      </c>
      <c r="E56" s="347"/>
      <c r="F56" s="348" t="s">
        <v>640</v>
      </c>
      <c r="G56" s="701"/>
      <c r="H56" s="702"/>
      <c r="I56" s="703"/>
      <c r="J56" s="344" t="s">
        <v>84</v>
      </c>
      <c r="K56" s="253">
        <v>68</v>
      </c>
      <c r="L56" s="728" t="str">
        <f>IF(K56="",K56,VLOOKUP(K56,'Список уч-ов'!$A:$M,3,FALSE))</f>
        <v>ПЕКАРСКИЙ Вадим</v>
      </c>
      <c r="M56" s="346" t="str">
        <f>IF(K56="",K56,VLOOKUP(K56,'Список уч-ов'!$A:$K,7,FALSE))</f>
        <v>Тольятти</v>
      </c>
      <c r="N56" s="347"/>
      <c r="O56" s="348" t="s">
        <v>638</v>
      </c>
      <c r="P56" s="701"/>
      <c r="Q56" s="703"/>
      <c r="R56" s="254"/>
    </row>
    <row r="57" spans="1:18" ht="12.75" customHeight="1">
      <c r="A57" s="316"/>
      <c r="B57" s="250"/>
      <c r="C57" s="729"/>
      <c r="D57" s="357"/>
      <c r="E57" s="351"/>
      <c r="F57" s="889"/>
      <c r="G57" s="890"/>
      <c r="H57" s="704"/>
      <c r="I57" s="705"/>
      <c r="J57" s="316"/>
      <c r="K57" s="250"/>
      <c r="L57" s="729"/>
      <c r="M57" s="357"/>
      <c r="N57" s="351"/>
      <c r="O57" s="889"/>
      <c r="P57" s="890"/>
      <c r="Q57" s="703"/>
      <c r="R57" s="715"/>
    </row>
    <row r="58" spans="1:18" ht="12.75" customHeight="1">
      <c r="A58" s="316">
        <v>27</v>
      </c>
      <c r="B58" s="251">
        <v>64</v>
      </c>
      <c r="C58" s="730" t="str">
        <f>IF(B58="",B58,VLOOKUP(B58,'Список уч-ов'!$A:$M,3,FALSE))</f>
        <v>НЕСТЕРОВ Александр</v>
      </c>
      <c r="D58" s="361" t="str">
        <f>IF(B58="",B58,VLOOKUP(B58,'Список уч-ов'!$A:$K,7,FALSE))</f>
        <v>Краснодар</v>
      </c>
      <c r="E58" s="319"/>
      <c r="F58" s="889"/>
      <c r="G58" s="890"/>
      <c r="H58" s="706"/>
      <c r="I58" s="703"/>
      <c r="J58" s="316" t="s">
        <v>85</v>
      </c>
      <c r="K58" s="251">
        <v>78</v>
      </c>
      <c r="L58" s="730" t="str">
        <f>IF(K58="",K58,VLOOKUP(K58,'Список уч-ов'!$A:$M,3,FALSE))</f>
        <v>ЦЫМБАЛЮК Дмитрий</v>
      </c>
      <c r="M58" s="361" t="str">
        <f>IF(K58="",K58,VLOOKUP(K58,'Список уч-ов'!$A:$K,7,FALSE))</f>
        <v>Пермь </v>
      </c>
      <c r="N58" s="319"/>
      <c r="O58" s="889"/>
      <c r="P58" s="890"/>
      <c r="Q58" s="703"/>
      <c r="R58" s="715"/>
    </row>
    <row r="59" spans="1:18" ht="12.75" customHeight="1">
      <c r="A59" s="331"/>
      <c r="B59" s="252"/>
      <c r="C59" s="305"/>
      <c r="D59" s="332">
        <v>14</v>
      </c>
      <c r="E59" s="333">
        <v>79</v>
      </c>
      <c r="F59" s="345" t="str">
        <f>IF(E59="",E59,VLOOKUP(E59,'Список уч-ов'!$A:$M,11,FALSE))</f>
        <v>ЧИСТЯКОВ А.</v>
      </c>
      <c r="G59" s="708" t="s">
        <v>406</v>
      </c>
      <c r="H59" s="699"/>
      <c r="I59" s="703"/>
      <c r="J59" s="331"/>
      <c r="K59" s="252"/>
      <c r="L59" s="305"/>
      <c r="M59" s="332">
        <v>14</v>
      </c>
      <c r="N59" s="333">
        <v>78</v>
      </c>
      <c r="O59" s="345" t="str">
        <f>IF(N59="",N59,VLOOKUP(N59,'Список уч-ов'!$A:$M,11,FALSE))</f>
        <v>ЦЫМБАЛЮК Д.</v>
      </c>
      <c r="P59" s="708" t="s">
        <v>407</v>
      </c>
      <c r="Q59" s="704"/>
      <c r="R59" s="715"/>
    </row>
    <row r="60" spans="1:18" ht="12.75" customHeight="1">
      <c r="A60" s="344">
        <v>28</v>
      </c>
      <c r="B60" s="253">
        <v>79</v>
      </c>
      <c r="C60" s="728" t="str">
        <f>IF(B60="",B60,VLOOKUP(B60,'Список уч-ов'!$A:$M,3,FALSE))</f>
        <v>ЧИСТЯКОВ Алексей</v>
      </c>
      <c r="D60" s="346" t="str">
        <f>IF(B60="",B60,VLOOKUP(B60,'Список уч-ов'!$A:$K,7,FALSE))</f>
        <v>Пермь </v>
      </c>
      <c r="E60" s="347"/>
      <c r="F60" s="351" t="s">
        <v>640</v>
      </c>
      <c r="G60" s="370"/>
      <c r="H60" s="702"/>
      <c r="I60" s="703"/>
      <c r="J60" s="344" t="s">
        <v>86</v>
      </c>
      <c r="K60" s="253">
        <v>22</v>
      </c>
      <c r="L60" s="728" t="str">
        <f>IF(K60="",K60,VLOOKUP(K60,'Список уч-ов'!$A:$M,3,FALSE))</f>
        <v>КРЕТОВ Глеб</v>
      </c>
      <c r="M60" s="346" t="str">
        <f>IF(K60="",K60,VLOOKUP(K60,'Список уч-ов'!$A:$K,7,FALSE))</f>
        <v>Самара</v>
      </c>
      <c r="N60" s="347"/>
      <c r="O60" s="351" t="s">
        <v>640</v>
      </c>
      <c r="P60" s="370"/>
      <c r="Q60" s="703"/>
      <c r="R60" s="698"/>
    </row>
    <row r="61" spans="1:18" ht="12.75" customHeight="1">
      <c r="A61" s="316"/>
      <c r="B61" s="250"/>
      <c r="C61" s="729"/>
      <c r="D61" s="357"/>
      <c r="E61" s="351"/>
      <c r="F61" s="351"/>
      <c r="G61" s="370"/>
      <c r="H61" s="702"/>
      <c r="I61" s="709"/>
      <c r="J61" s="316"/>
      <c r="K61" s="250"/>
      <c r="L61" s="729"/>
      <c r="M61" s="357"/>
      <c r="N61" s="351"/>
      <c r="O61" s="351"/>
      <c r="P61" s="370"/>
      <c r="Q61" s="703"/>
      <c r="R61" s="698"/>
    </row>
    <row r="62" spans="1:18" ht="12.75" customHeight="1">
      <c r="A62" s="316">
        <v>29</v>
      </c>
      <c r="B62" s="251">
        <v>21</v>
      </c>
      <c r="C62" s="730" t="str">
        <f>IF(B62="",B62,VLOOKUP(B62,'Список уч-ов'!$A:$M,3,FALSE))</f>
        <v>МЕЩЕРЯКОВ Сергей</v>
      </c>
      <c r="D62" s="361" t="str">
        <f>IF(B62="",B62,VLOOKUP(B62,'Список уч-ов'!$A:$K,7,FALSE))</f>
        <v>Самара</v>
      </c>
      <c r="E62" s="319"/>
      <c r="F62" s="351"/>
      <c r="G62" s="351"/>
      <c r="H62" s="703"/>
      <c r="I62" s="709"/>
      <c r="J62" s="316" t="s">
        <v>87</v>
      </c>
      <c r="K62" s="251">
        <v>57</v>
      </c>
      <c r="L62" s="730" t="str">
        <f>IF(K62="",K62,VLOOKUP(K62,'Список уч-ов'!$A:$M,3,FALSE))</f>
        <v>МОХОВ Анатолий</v>
      </c>
      <c r="M62" s="361" t="str">
        <f>IF(K62="",K62,VLOOKUP(K62,'Список уч-ов'!$A:$K,7,FALSE))</f>
        <v>Екатеринбург</v>
      </c>
      <c r="N62" s="319"/>
      <c r="O62" s="351"/>
      <c r="P62" s="351"/>
      <c r="Q62" s="703"/>
      <c r="R62" s="703"/>
    </row>
    <row r="63" spans="1:18" ht="12.75" customHeight="1">
      <c r="A63" s="331"/>
      <c r="B63" s="252"/>
      <c r="C63" s="305"/>
      <c r="D63" s="332">
        <v>15</v>
      </c>
      <c r="E63" s="333">
        <v>66</v>
      </c>
      <c r="F63" s="334" t="str">
        <f>IF(E63="",E63,VLOOKUP(E63,'Список уч-ов'!$A:$M,11,FALSE))</f>
        <v>НОВИЧКОВ С.</v>
      </c>
      <c r="G63" s="335" t="s">
        <v>408</v>
      </c>
      <c r="H63" s="699"/>
      <c r="I63" s="703"/>
      <c r="J63" s="331"/>
      <c r="K63" s="252"/>
      <c r="L63" s="305"/>
      <c r="M63" s="332">
        <v>15</v>
      </c>
      <c r="N63" s="333">
        <v>57</v>
      </c>
      <c r="O63" s="334" t="str">
        <f>IF(N63="",N63,VLOOKUP(N63,'Список уч-ов'!$A:$M,11,FALSE))</f>
        <v>МОХОВ А.</v>
      </c>
      <c r="P63" s="335" t="s">
        <v>409</v>
      </c>
      <c r="Q63" s="703"/>
      <c r="R63" s="698"/>
    </row>
    <row r="64" spans="1:18" ht="12.75" customHeight="1">
      <c r="A64" s="344">
        <v>30</v>
      </c>
      <c r="B64" s="253">
        <v>66</v>
      </c>
      <c r="C64" s="728" t="str">
        <f>IF(B64="",B64,VLOOKUP(B64,'Список уч-ов'!$A:$M,3,FALSE))</f>
        <v>НОВИЧКОВ Сергей</v>
      </c>
      <c r="D64" s="346" t="str">
        <f>IF(B64="",B64,VLOOKUP(B64,'Список уч-ов'!$A:$K,7,FALSE))</f>
        <v>Нижневартовск </v>
      </c>
      <c r="E64" s="347"/>
      <c r="F64" s="348" t="s">
        <v>638</v>
      </c>
      <c r="G64" s="701"/>
      <c r="H64" s="702"/>
      <c r="I64" s="703"/>
      <c r="J64" s="344" t="s">
        <v>88</v>
      </c>
      <c r="K64" s="253">
        <v>47</v>
      </c>
      <c r="L64" s="728" t="str">
        <f>IF(K64="",K64,VLOOKUP(K64,'Список уч-ов'!$A:$M,3,FALSE))</f>
        <v>КАЛЕНДЖЯН Дмитрий</v>
      </c>
      <c r="M64" s="346" t="str">
        <f>IF(K64="",K64,VLOOKUP(K64,'Список уч-ов'!$A:$K,7,FALSE))</f>
        <v>Самара</v>
      </c>
      <c r="N64" s="347"/>
      <c r="O64" s="348" t="s">
        <v>638</v>
      </c>
      <c r="P64" s="701"/>
      <c r="Q64" s="703"/>
      <c r="R64" s="698"/>
    </row>
    <row r="65" spans="1:18" ht="12.75" customHeight="1">
      <c r="A65" s="316"/>
      <c r="B65" s="250"/>
      <c r="C65" s="729"/>
      <c r="D65" s="357"/>
      <c r="E65" s="351"/>
      <c r="F65" s="889"/>
      <c r="G65" s="890"/>
      <c r="H65" s="704"/>
      <c r="I65" s="705"/>
      <c r="J65" s="316"/>
      <c r="K65" s="250"/>
      <c r="L65" s="729"/>
      <c r="M65" s="357"/>
      <c r="N65" s="351"/>
      <c r="O65" s="889"/>
      <c r="P65" s="890"/>
      <c r="Q65" s="703"/>
      <c r="R65" s="698"/>
    </row>
    <row r="66" spans="1:18" ht="12.75" customHeight="1">
      <c r="A66" s="316">
        <v>31</v>
      </c>
      <c r="B66" s="251">
        <v>0</v>
      </c>
      <c r="C66" s="730" t="str">
        <f>IF(B66="",B66,VLOOKUP(B66,'Список уч-ов'!$A:$M,3,FALSE))</f>
        <v>Х</v>
      </c>
      <c r="D66" s="361" t="str">
        <f>IF(B66="",B66,VLOOKUP(B66,'Список уч-ов'!$A:$K,7,FALSE))</f>
        <v> </v>
      </c>
      <c r="E66" s="319"/>
      <c r="F66" s="889"/>
      <c r="G66" s="890"/>
      <c r="H66" s="706"/>
      <c r="I66" s="703"/>
      <c r="J66" s="316" t="s">
        <v>89</v>
      </c>
      <c r="K66" s="251">
        <v>0</v>
      </c>
      <c r="L66" s="730" t="str">
        <f>IF(K66="",K66,VLOOKUP(K66,'Список уч-ов'!$A:$M,3,FALSE))</f>
        <v>Х</v>
      </c>
      <c r="M66" s="361" t="str">
        <f>IF(K66="",K66,VLOOKUP(K66,'Список уч-ов'!$A:$K,7,FALSE))</f>
        <v> </v>
      </c>
      <c r="N66" s="319"/>
      <c r="O66" s="889"/>
      <c r="P66" s="890"/>
      <c r="Q66" s="703"/>
      <c r="R66" s="698"/>
    </row>
    <row r="67" spans="1:18" ht="12.75" customHeight="1">
      <c r="A67" s="331"/>
      <c r="B67" s="252"/>
      <c r="C67" s="305"/>
      <c r="D67" s="332">
        <v>16</v>
      </c>
      <c r="E67" s="333">
        <f>B68</f>
        <v>3</v>
      </c>
      <c r="F67" s="345" t="str">
        <f>IF(E67="",E67,VLOOKUP(E67,'Список уч-ов'!$A:$M,11,FALSE))</f>
        <v>ЧЕРНЕВ И.</v>
      </c>
      <c r="G67" s="708" t="s">
        <v>410</v>
      </c>
      <c r="H67" s="699"/>
      <c r="I67" s="703"/>
      <c r="J67" s="331"/>
      <c r="K67" s="252"/>
      <c r="L67" s="305"/>
      <c r="M67" s="332">
        <v>16</v>
      </c>
      <c r="N67" s="333">
        <f>K68</f>
        <v>2</v>
      </c>
      <c r="O67" s="345" t="str">
        <f>IF(N67="",N67,VLOOKUP(N67,'Список уч-ов'!$A:$M,11,FALSE))</f>
        <v>ШЕВЦОВ А.</v>
      </c>
      <c r="P67" s="708" t="s">
        <v>411</v>
      </c>
      <c r="Q67" s="703"/>
      <c r="R67" s="698"/>
    </row>
    <row r="68" spans="1:18" ht="12.75" customHeight="1">
      <c r="A68" s="344">
        <v>32</v>
      </c>
      <c r="B68" s="253">
        <v>3</v>
      </c>
      <c r="C68" s="728" t="str">
        <f>IF(B68="",B68,VLOOKUP(B68,'Список уч-ов'!$A:$M,3,FALSE))</f>
        <v>ЧЕРНЕВ Игорь</v>
      </c>
      <c r="D68" s="346" t="str">
        <f>IF(B68="",B68,VLOOKUP(B68,'Список уч-ов'!$A:$K,7,FALSE))</f>
        <v> Воронеж</v>
      </c>
      <c r="E68" s="347"/>
      <c r="F68" s="351"/>
      <c r="G68" s="370"/>
      <c r="H68" s="702"/>
      <c r="I68" s="703"/>
      <c r="J68" s="344" t="s">
        <v>90</v>
      </c>
      <c r="K68" s="253">
        <v>2</v>
      </c>
      <c r="L68" s="728" t="str">
        <f>IF(K68="",K68,VLOOKUP(K68,'Список уч-ов'!$A:$M,3,FALSE))</f>
        <v>ШЕВЦОВ Андрей</v>
      </c>
      <c r="M68" s="346" t="str">
        <f>IF(K68="",K68,VLOOKUP(K68,'Список уч-ов'!$A:$K,7,FALSE))</f>
        <v>Геленджик</v>
      </c>
      <c r="N68" s="347"/>
      <c r="O68" s="351"/>
      <c r="P68" s="370"/>
      <c r="Q68" s="703"/>
      <c r="R68" s="698"/>
    </row>
    <row r="69" spans="1:18" ht="11.25" customHeight="1">
      <c r="A69" s="397"/>
      <c r="B69" s="397"/>
      <c r="C69" s="698"/>
      <c r="D69" s="398"/>
      <c r="E69" s="399"/>
      <c r="F69" s="399"/>
      <c r="G69" s="400"/>
      <c r="H69" s="400"/>
      <c r="I69" s="400"/>
      <c r="J69" s="400"/>
      <c r="K69" s="400"/>
      <c r="L69" s="733"/>
      <c r="M69" s="399"/>
      <c r="N69" s="399"/>
      <c r="O69" s="399"/>
      <c r="P69" s="399"/>
      <c r="Q69" s="399"/>
      <c r="R69" s="322"/>
    </row>
    <row r="70" ht="11.25" customHeight="1"/>
  </sheetData>
  <sheetProtection/>
  <mergeCells count="36">
    <mergeCell ref="A1:R1"/>
    <mergeCell ref="A2:R2"/>
    <mergeCell ref="A3:K3"/>
    <mergeCell ref="A4:R4"/>
    <mergeCell ref="F9:F10"/>
    <mergeCell ref="G9:G10"/>
    <mergeCell ref="O9:O10"/>
    <mergeCell ref="P9:P10"/>
    <mergeCell ref="F17:F18"/>
    <mergeCell ref="G17:G18"/>
    <mergeCell ref="O17:O18"/>
    <mergeCell ref="P17:P18"/>
    <mergeCell ref="F25:F26"/>
    <mergeCell ref="G25:G26"/>
    <mergeCell ref="O25:O26"/>
    <mergeCell ref="P25:P26"/>
    <mergeCell ref="O57:O58"/>
    <mergeCell ref="P57:P58"/>
    <mergeCell ref="F33:F34"/>
    <mergeCell ref="G33:G34"/>
    <mergeCell ref="O33:O34"/>
    <mergeCell ref="P33:P34"/>
    <mergeCell ref="F41:F42"/>
    <mergeCell ref="G41:G42"/>
    <mergeCell ref="O41:O42"/>
    <mergeCell ref="P41:P42"/>
    <mergeCell ref="F65:F66"/>
    <mergeCell ref="G65:G66"/>
    <mergeCell ref="O65:O66"/>
    <mergeCell ref="P65:P66"/>
    <mergeCell ref="F49:F50"/>
    <mergeCell ref="G49:G50"/>
    <mergeCell ref="O49:O50"/>
    <mergeCell ref="P49:P50"/>
    <mergeCell ref="F57:F58"/>
    <mergeCell ref="G57:G58"/>
  </mergeCells>
  <printOptions horizontalCentered="1"/>
  <pageMargins left="0.1968503937007874" right="0.1968503937007874" top="0.1968503937007874" bottom="0.1968503937007874" header="0.1968503937007874" footer="0.5118110236220472"/>
  <pageSetup fitToWidth="3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Анна Рожкова</cp:lastModifiedBy>
  <cp:lastPrinted>2017-02-26T11:44:57Z</cp:lastPrinted>
  <dcterms:created xsi:type="dcterms:W3CDTF">2006-11-07T17:38:38Z</dcterms:created>
  <dcterms:modified xsi:type="dcterms:W3CDTF">2017-02-26T12:08:01Z</dcterms:modified>
  <cp:category/>
  <cp:version/>
  <cp:contentType/>
  <cp:contentStatus/>
</cp:coreProperties>
</file>