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45" windowWidth="15480" windowHeight="8370" tabRatio="894" activeTab="10"/>
  </bookViews>
  <sheets>
    <sheet name="Титул" sheetId="1" r:id="rId1"/>
    <sheet name="Список уч-ов (алф)" sheetId="2" r:id="rId2"/>
    <sheet name="Список уч-ов" sheetId="3" state="hidden" r:id="rId3"/>
    <sheet name="Группы" sheetId="4" r:id="rId4"/>
    <sheet name="8х6" sheetId="5" state="hidden" r:id="rId5"/>
    <sheet name="Круг на 6" sheetId="6" state="hidden" r:id="rId6"/>
    <sheet name="Финал" sheetId="7" r:id="rId7"/>
    <sheet name="Сетка 16" sheetId="8" state="hidden" r:id="rId8"/>
    <sheet name="Сетка 32" sheetId="9" state="hidden" r:id="rId9"/>
    <sheet name="ПАРЫ-посев" sheetId="10" state="hidden" r:id="rId10"/>
    <sheet name="ПАРЫ" sheetId="11" r:id="rId11"/>
    <sheet name="ПАРЫ64" sheetId="12" state="hidden" r:id="rId12"/>
    <sheet name="Бегунок(6)" sheetId="13" state="hidden" r:id="rId13"/>
    <sheet name="Протокол" sheetId="14" state="hidden" r:id="rId14"/>
    <sheet name="Бегунок(чистый)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cdb">#REF!</definedName>
    <definedName name="acdb_18">#REF!</definedName>
    <definedName name="acdb_19">#REF!</definedName>
    <definedName name="acdb_20">#REF!</definedName>
    <definedName name="acdb_21">#REF!</definedName>
    <definedName name="acdb_22">#REF!</definedName>
    <definedName name="acdb_23">#REF!</definedName>
    <definedName name="acdb_24">#REF!</definedName>
    <definedName name="acdb_25">#REF!</definedName>
    <definedName name="acdb_26">#REF!</definedName>
    <definedName name="acdb_27">#REF!</definedName>
    <definedName name="acdb_28">#REF!</definedName>
    <definedName name="acdb_29">#REF!</definedName>
    <definedName name="acdb_30">#REF!</definedName>
    <definedName name="acdb_31">#REF!</definedName>
    <definedName name="acdb_32">#REF!</definedName>
    <definedName name="acdb_33">#REF!</definedName>
    <definedName name="acdb_34">#REF!</definedName>
    <definedName name="acdb_35">#REF!</definedName>
    <definedName name="acdb_36">#REF!</definedName>
    <definedName name="acdb_37">#REF!</definedName>
    <definedName name="acdb_38">#REF!</definedName>
    <definedName name="acdb_40">#REF!</definedName>
    <definedName name="acdb_42">#REF!</definedName>
    <definedName name="acdf">#REF!</definedName>
    <definedName name="acdf_24">#REF!</definedName>
    <definedName name="acdf_25">#REF!</definedName>
    <definedName name="acdf_26">#REF!</definedName>
    <definedName name="acdf_27">#REF!</definedName>
    <definedName name="acdf_28">#REF!</definedName>
    <definedName name="acdf_29">#REF!</definedName>
    <definedName name="acdf_30">#REF!</definedName>
    <definedName name="acdf_31">#REF!</definedName>
    <definedName name="acdf_32">#REF!</definedName>
    <definedName name="acdf_33">#REF!</definedName>
    <definedName name="acdf_34">#REF!</definedName>
    <definedName name="acdf_35">#REF!</definedName>
    <definedName name="acdf_36">#REF!</definedName>
    <definedName name="acdf_37">#REF!</definedName>
    <definedName name="acdf_38">#REF!</definedName>
    <definedName name="acdf_40">#REF!</definedName>
    <definedName name="acdf_42">#REF!</definedName>
    <definedName name="acdo">#REF!</definedName>
    <definedName name="acdo_24">#REF!</definedName>
    <definedName name="acdo_25">#REF!</definedName>
    <definedName name="acdo_26">#REF!</definedName>
    <definedName name="acdo_27">#REF!</definedName>
    <definedName name="acdo_28">#REF!</definedName>
    <definedName name="acdo_29">#REF!</definedName>
    <definedName name="acdo_30">#REF!</definedName>
    <definedName name="acdo_31">#REF!</definedName>
    <definedName name="acdo_32">#REF!</definedName>
    <definedName name="acdo_33">#REF!</definedName>
    <definedName name="acdo_34">#REF!</definedName>
    <definedName name="acdo_35">#REF!</definedName>
    <definedName name="acdo_36">#REF!</definedName>
    <definedName name="acdo_37">#REF!</definedName>
    <definedName name="acdo_38">#REF!</definedName>
    <definedName name="acdo_40">#REF!</definedName>
    <definedName name="acdo_42">#REF!</definedName>
    <definedName name="aceq">'[9]AE'!$A:$XFD</definedName>
    <definedName name="acif">#REF!</definedName>
    <definedName name="acif_24">#REF!</definedName>
    <definedName name="acif_25">#REF!</definedName>
    <definedName name="acif_26">#REF!</definedName>
    <definedName name="acif_27">#REF!</definedName>
    <definedName name="acif_28">#REF!</definedName>
    <definedName name="acif_29">#REF!</definedName>
    <definedName name="acif_30">#REF!</definedName>
    <definedName name="acif_31">#REF!</definedName>
    <definedName name="acif_32">#REF!</definedName>
    <definedName name="acif_33">#REF!</definedName>
    <definedName name="acif_34">#REF!</definedName>
    <definedName name="acif_35">#REF!</definedName>
    <definedName name="acif_36">#REF!</definedName>
    <definedName name="acif_37">#REF!</definedName>
    <definedName name="acif_38">#REF!</definedName>
    <definedName name="acif_40">#REF!</definedName>
    <definedName name="acif_42">#REF!</definedName>
    <definedName name="acin">#REF!</definedName>
    <definedName name="acin_18">#REF!</definedName>
    <definedName name="acin_19">#REF!</definedName>
    <definedName name="acin_20">#REF!</definedName>
    <definedName name="acin_21">#REF!</definedName>
    <definedName name="acin_22">#REF!</definedName>
    <definedName name="acin_23">#REF!</definedName>
    <definedName name="acin_24">#REF!</definedName>
    <definedName name="acin_25">#REF!</definedName>
    <definedName name="acin_26">#REF!</definedName>
    <definedName name="acin_27">#REF!</definedName>
    <definedName name="acin_28">#REF!</definedName>
    <definedName name="acin_29">#REF!</definedName>
    <definedName name="acin_30">#REF!</definedName>
    <definedName name="acin_31">#REF!</definedName>
    <definedName name="acin_32">#REF!</definedName>
    <definedName name="acin_33">#REF!</definedName>
    <definedName name="acin_34">#REF!</definedName>
    <definedName name="acin_35">#REF!</definedName>
    <definedName name="acin_36">#REF!</definedName>
    <definedName name="acin_37">#REF!</definedName>
    <definedName name="acin_38">#REF!</definedName>
    <definedName name="acin_40">#REF!</definedName>
    <definedName name="acin_42">#REF!</definedName>
    <definedName name="acti">#REF!</definedName>
    <definedName name="acti_18">#REF!</definedName>
    <definedName name="acti_19">#REF!</definedName>
    <definedName name="acti_20">#REF!</definedName>
    <definedName name="acti_21">#REF!</definedName>
    <definedName name="acti_22">#REF!</definedName>
    <definedName name="acti_23">#REF!</definedName>
    <definedName name="acti_24">#REF!</definedName>
    <definedName name="acti_25">#REF!</definedName>
    <definedName name="acti_26">#REF!</definedName>
    <definedName name="acti_27">#REF!</definedName>
    <definedName name="acti_28">#REF!</definedName>
    <definedName name="acti_29">#REF!</definedName>
    <definedName name="acti_30">#REF!</definedName>
    <definedName name="acti_31">#REF!</definedName>
    <definedName name="acti_32">#REF!</definedName>
    <definedName name="acti_33">#REF!</definedName>
    <definedName name="acti_34">#REF!</definedName>
    <definedName name="acti_35">#REF!</definedName>
    <definedName name="acti_36">#REF!</definedName>
    <definedName name="acti_37">#REF!</definedName>
    <definedName name="acti_38">#REF!</definedName>
    <definedName name="acti_40">#REF!</definedName>
    <definedName name="acti_42">#REF!</definedName>
    <definedName name="avc">'[10]DORSAL'!$A$2:$G$120</definedName>
    <definedName name="datos">'[11]Datos'!$A$2:$G$140</definedName>
    <definedName name="dorsal">'[10]DORSAL'!$A$2:$G$120</definedName>
    <definedName name="EQ">'[12]EQU'!$A:$XFD</definedName>
    <definedName name="Excel_BuiltIn__FilterDatabase_1" localSheetId="12">#REF!</definedName>
    <definedName name="Excel_BuiltIn__FilterDatabase_1" localSheetId="14">#REF!</definedName>
    <definedName name="Excel_BuiltIn__FilterDatabase_1" localSheetId="6">#REF!</definedName>
    <definedName name="Excel_BuiltIn__FilterDatabase_1">#REF!</definedName>
    <definedName name="Excel_BuiltIn_Database" localSheetId="4">#REF!</definedName>
    <definedName name="Excel_BuiltIn_Database" localSheetId="12">#REF!</definedName>
    <definedName name="Excel_BuiltIn_Database" localSheetId="14">#REF!</definedName>
    <definedName name="Excel_BuiltIn_Database" localSheetId="3">#REF!</definedName>
    <definedName name="Excel_BuiltIn_Database" localSheetId="5">#REF!</definedName>
    <definedName name="Excel_BuiltIn_Database" localSheetId="10">#REF!</definedName>
    <definedName name="Excel_BuiltIn_Database" localSheetId="1">#REF!</definedName>
    <definedName name="Excel_BuiltIn_Database" localSheetId="0">#REF!</definedName>
    <definedName name="Excel_BuiltIn_Database" localSheetId="6">#REF!</definedName>
    <definedName name="Excel_BuiltIn_Database">#REF!</definedName>
    <definedName name="Excel_BuiltIn_Database_1" localSheetId="14">#REF!</definedName>
    <definedName name="Excel_BuiltIn_Database_1" localSheetId="5">#REF!</definedName>
    <definedName name="Excel_BuiltIn_Database_1" localSheetId="1">#REF!</definedName>
    <definedName name="Excel_BuiltIn_Database_1">#REF!</definedName>
    <definedName name="Excel_BuiltIn_Database_1_1" localSheetId="14">#REF!</definedName>
    <definedName name="Excel_BuiltIn_Database_1_1" localSheetId="5">#REF!</definedName>
    <definedName name="Excel_BuiltIn_Database_1_1" localSheetId="1">#REF!</definedName>
    <definedName name="Excel_BuiltIn_Database_1_1">#REF!</definedName>
    <definedName name="Excel_BuiltIn_Database_1_1_1" localSheetId="14">#REF!</definedName>
    <definedName name="Excel_BuiltIn_Database_1_1_1" localSheetId="5">#REF!</definedName>
    <definedName name="Excel_BuiltIn_Database_1_1_1" localSheetId="1">#REF!</definedName>
    <definedName name="Excel_BuiltIn_Database_1_1_1">#REF!</definedName>
    <definedName name="Excel_BuiltIn_Database_1_1_1_1" localSheetId="14">#REF!</definedName>
    <definedName name="Excel_BuiltIn_Database_1_1_1_1" localSheetId="5">#REF!</definedName>
    <definedName name="Excel_BuiltIn_Database_1_1_1_1" localSheetId="1">#REF!</definedName>
    <definedName name="Excel_BuiltIn_Database_1_1_1_1">#REF!</definedName>
    <definedName name="Excel_BuiltIn_Database_1_1_1_1_1" localSheetId="14">#REF!</definedName>
    <definedName name="Excel_BuiltIn_Database_1_1_1_1_1" localSheetId="5">#REF!</definedName>
    <definedName name="Excel_BuiltIn_Database_1_1_1_1_1" localSheetId="1">#REF!</definedName>
    <definedName name="Excel_BuiltIn_Database_1_1_1_1_1">#REF!</definedName>
    <definedName name="Excel_BuiltIn_Database_1_1_2" localSheetId="14">#REF!</definedName>
    <definedName name="Excel_BuiltIn_Database_1_1_2" localSheetId="5">#REF!</definedName>
    <definedName name="Excel_BuiltIn_Database_1_1_2" localSheetId="1">#REF!</definedName>
    <definedName name="Excel_BuiltIn_Database_1_1_2">#REF!</definedName>
    <definedName name="Excel_BuiltIn_Database_1_1_2_1" localSheetId="14">#REF!</definedName>
    <definedName name="Excel_BuiltIn_Database_1_1_2_1" localSheetId="5">#REF!</definedName>
    <definedName name="Excel_BuiltIn_Database_1_1_2_1" localSheetId="1">#REF!</definedName>
    <definedName name="Excel_BuiltIn_Database_1_1_2_1">#REF!</definedName>
    <definedName name="Excel_BuiltIn_Database_1_2" localSheetId="14">#REF!</definedName>
    <definedName name="Excel_BuiltIn_Database_1_2" localSheetId="5">#REF!</definedName>
    <definedName name="Excel_BuiltIn_Database_1_2" localSheetId="1">#REF!</definedName>
    <definedName name="Excel_BuiltIn_Database_1_2">#REF!</definedName>
    <definedName name="Excel_BuiltIn_Database_1_2_1" localSheetId="14">#REF!</definedName>
    <definedName name="Excel_BuiltIn_Database_1_2_1" localSheetId="5">#REF!</definedName>
    <definedName name="Excel_BuiltIn_Database_1_2_1" localSheetId="1">#REF!</definedName>
    <definedName name="Excel_BuiltIn_Database_1_2_1">#REF!</definedName>
    <definedName name="Excel_BuiltIn_Database_1_2_1_1" localSheetId="14">#REF!</definedName>
    <definedName name="Excel_BuiltIn_Database_1_2_1_1" localSheetId="5">#REF!</definedName>
    <definedName name="Excel_BuiltIn_Database_1_2_1_1" localSheetId="1">#REF!</definedName>
    <definedName name="Excel_BuiltIn_Database_1_2_1_1">#REF!</definedName>
    <definedName name="Excel_BuiltIn_Database_2" localSheetId="14">#REF!</definedName>
    <definedName name="Excel_BuiltIn_Database_2" localSheetId="5">#REF!</definedName>
    <definedName name="Excel_BuiltIn_Database_2" localSheetId="1">#REF!</definedName>
    <definedName name="Excel_BuiltIn_Database_2">#REF!</definedName>
    <definedName name="Excel_BuiltIn_Print_Area_231">#REF!</definedName>
    <definedName name="Excel_BuiltIn_Print_Titles_5" localSheetId="12">#REF!</definedName>
    <definedName name="Excel_BuiltIn_Print_Titles_5" localSheetId="14">#REF!</definedName>
    <definedName name="Excel_BuiltIn_Print_Titles_5" localSheetId="6">#REF!</definedName>
    <definedName name="Excel_BuiltIn_Print_Titles_5">#REF!</definedName>
    <definedName name="IN">'[12]IND'!$A:$XFD</definedName>
    <definedName name="IND">'[13]IN'!$3:$102</definedName>
    <definedName name="IPC_Member">#REF!</definedName>
    <definedName name="IPC_Member_18">#REF!</definedName>
    <definedName name="IPC_Member_19">#REF!</definedName>
    <definedName name="IPC_Member_20">#REF!</definedName>
    <definedName name="IPC_Member_21">#REF!</definedName>
    <definedName name="IPC_Member_22">#REF!</definedName>
    <definedName name="IPC_Member_23">#REF!</definedName>
    <definedName name="IPC_Member_24">#REF!</definedName>
    <definedName name="IPC_Member_25">#REF!</definedName>
    <definedName name="IPC_Member_26">#REF!</definedName>
    <definedName name="IPC_Member_27">#REF!</definedName>
    <definedName name="IPC_Member_28">#REF!</definedName>
    <definedName name="IPC_Member_29">#REF!</definedName>
    <definedName name="IPC_Member_30">#REF!</definedName>
    <definedName name="IPC_Member_31">#REF!</definedName>
    <definedName name="IPC_Member_32">#REF!</definedName>
    <definedName name="IPC_Member_33">#REF!</definedName>
    <definedName name="IPC_Member_34">#REF!</definedName>
    <definedName name="IPC_Member_35">#REF!</definedName>
    <definedName name="IPC_Member_36">#REF!</definedName>
    <definedName name="IPC_Member_37">#REF!</definedName>
    <definedName name="IPC_Member_38">#REF!</definedName>
    <definedName name="IPC_Member_40">#REF!</definedName>
    <definedName name="IPC_Member_42">#REF!</definedName>
    <definedName name="JBS">'[14]JB'!$A$1:$E$100</definedName>
    <definedName name="JBS_24">'[14]JB'!$A$1:$E$100</definedName>
    <definedName name="JBS_25">'[14]JB'!$A$1:$E$100</definedName>
    <definedName name="JBS_26">'[14]JB'!$A$1:$E$100</definedName>
    <definedName name="JBS_27">'[14]JB'!$A$1:$E$100</definedName>
    <definedName name="JBS_28">'[14]JB'!$A$1:$E$100</definedName>
    <definedName name="JBS_29">'[14]JB'!$A$1:$E$100</definedName>
    <definedName name="JBS_30">'[14]JB'!$A$1:$E$100</definedName>
    <definedName name="JBS_31">'[14]JB'!$A$1:$E$100</definedName>
    <definedName name="JBS_32">'[14]JB'!$A$1:$E$100</definedName>
    <definedName name="JBS_33">'[14]JB'!$A$1:$E$100</definedName>
    <definedName name="JBS_34">'[14]JB'!$A$1:$E$100</definedName>
    <definedName name="JBS_35">'[14]JB'!$A$1:$E$100</definedName>
    <definedName name="JBS_36">'[14]JB'!$A$1:$E$100</definedName>
    <definedName name="JBS_37">'[14]JB'!$A$1:$E$100</definedName>
    <definedName name="JBS_38">'[14]JB'!$A$1:$E$100</definedName>
    <definedName name="JBS_40">'[14]JB'!$A$1:$E$100</definedName>
    <definedName name="JBS_42">'[14]JB'!$A$1:$E$100</definedName>
    <definedName name="JGS">#REF!</definedName>
    <definedName name="JGS_18">#REF!</definedName>
    <definedName name="JGS_19">#REF!</definedName>
    <definedName name="JGS_20">#REF!</definedName>
    <definedName name="JGS_21">#REF!</definedName>
    <definedName name="JGS_22">#REF!</definedName>
    <definedName name="JGS_23">#REF!</definedName>
    <definedName name="JGS_24">#REF!</definedName>
    <definedName name="JGS_25">#REF!</definedName>
    <definedName name="JGS_26">#REF!</definedName>
    <definedName name="JGS_27">#REF!</definedName>
    <definedName name="JGS_28">#REF!</definedName>
    <definedName name="JGS_29">#REF!</definedName>
    <definedName name="JGS_30">#REF!</definedName>
    <definedName name="JGS_31">#REF!</definedName>
    <definedName name="JGS_32">#REF!</definedName>
    <definedName name="JGS_33">#REF!</definedName>
    <definedName name="JGS_34">#REF!</definedName>
    <definedName name="JGS_35">#REF!</definedName>
    <definedName name="JGS_36">#REF!</definedName>
    <definedName name="JGS_37">#REF!</definedName>
    <definedName name="JGS_38">#REF!</definedName>
    <definedName name="JGS_40">#REF!</definedName>
    <definedName name="JGS_42">#REF!</definedName>
    <definedName name="JUG">'[15]Jug'!$A$2:$D$13</definedName>
    <definedName name="PC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7">#REF!</definedName>
    <definedName name="PC_28">#REF!</definedName>
    <definedName name="PC_29">#REF!</definedName>
    <definedName name="PC_30">#REF!</definedName>
    <definedName name="PC_31">#REF!</definedName>
    <definedName name="PC_32">#REF!</definedName>
    <definedName name="PC_33">#REF!</definedName>
    <definedName name="PC_34">#REF!</definedName>
    <definedName name="PC_35">#REF!</definedName>
    <definedName name="PC_36">#REF!</definedName>
    <definedName name="PC_37">#REF!</definedName>
    <definedName name="PC_38">#REF!</definedName>
    <definedName name="PC_40">#REF!</definedName>
    <definedName name="PC_42">#REF!</definedName>
    <definedName name="PCS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7">#REF!</definedName>
    <definedName name="PCS_28">#REF!</definedName>
    <definedName name="PCS_29">#REF!</definedName>
    <definedName name="PCS_30">#REF!</definedName>
    <definedName name="PCS_31">#REF!</definedName>
    <definedName name="PCS_32">#REF!</definedName>
    <definedName name="PCS_33">#REF!</definedName>
    <definedName name="PCS_34">#REF!</definedName>
    <definedName name="PCS_35">#REF!</definedName>
    <definedName name="PCS_36">#REF!</definedName>
    <definedName name="PCS_37">#REF!</definedName>
    <definedName name="PCS_38">#REF!</definedName>
    <definedName name="PCS_40">#REF!</definedName>
    <definedName name="PCS_42">#REF!</definedName>
    <definedName name="Players">'[16]Players'!$B$4:$H$124</definedName>
    <definedName name="PLAYERS_18">'[17]Players'!$B$4:$H$123</definedName>
    <definedName name="PLAYERS_19">'[17]Players'!$B$4:$H$123</definedName>
    <definedName name="PLAYERS_20">'[17]Players'!$B$4:$H$123</definedName>
    <definedName name="PLAYERS_21">'[17]Players'!$B$4:$H$123</definedName>
    <definedName name="PLAYERS_22">'[17]Players'!$B$4:$H$123</definedName>
    <definedName name="PLAYERS_23">'[17]Players'!$B$4:$H$123</definedName>
    <definedName name="Players_24">'[16]Players'!$B$4:$H$124</definedName>
    <definedName name="Players_25">'[16]Players'!$B$4:$H$124</definedName>
    <definedName name="Players_26">'[16]Players'!$B$4:$H$124</definedName>
    <definedName name="Players_27">'[16]Players'!$B$4:$H$124</definedName>
    <definedName name="Players_28">'[16]Players'!$B$4:$H$124</definedName>
    <definedName name="Players_29">'[16]Players'!$B$4:$H$124</definedName>
    <definedName name="Players_30">'[16]Players'!$B$4:$H$124</definedName>
    <definedName name="Players_31">'[16]Players'!$B$4:$H$124</definedName>
    <definedName name="Players_32">'[16]Players'!$B$4:$H$124</definedName>
    <definedName name="Players_33">'[16]Players'!$B$4:$H$124</definedName>
    <definedName name="Players_34">'[16]Players'!$B$4:$H$124</definedName>
    <definedName name="Players_35">'[16]Players'!$B$4:$H$124</definedName>
    <definedName name="Players_36">'[16]Players'!$B$4:$H$124</definedName>
    <definedName name="Players_37">'[16]Players'!$B$4:$H$124</definedName>
    <definedName name="Players_38">'[16]Players'!$B$4:$H$124</definedName>
    <definedName name="Players_40">'[16]Players'!$B$4:$H$124</definedName>
    <definedName name="Players_42">'[16]Players'!$B$4:$H$124</definedName>
    <definedName name="RK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7">#REF!</definedName>
    <definedName name="RK_28">#REF!</definedName>
    <definedName name="RK_29">#REF!</definedName>
    <definedName name="RK_30">#REF!</definedName>
    <definedName name="RK_31">#REF!</definedName>
    <definedName name="RK_32">#REF!</definedName>
    <definedName name="RK_33">#REF!</definedName>
    <definedName name="RK_34">#REF!</definedName>
    <definedName name="RK_35">#REF!</definedName>
    <definedName name="RK_36">#REF!</definedName>
    <definedName name="RK_37">#REF!</definedName>
    <definedName name="RK_38">#REF!</definedName>
    <definedName name="RK_40">#REF!</definedName>
    <definedName name="RK_42">#REF!</definedName>
    <definedName name="RKJB">#REF!</definedName>
    <definedName name="RKJB_18">#REF!</definedName>
    <definedName name="RKJB_19">#REF!</definedName>
    <definedName name="RKJB_20">#REF!</definedName>
    <definedName name="RKJB_21">#REF!</definedName>
    <definedName name="RKJB_22">#REF!</definedName>
    <definedName name="RKJB_23">#REF!</definedName>
    <definedName name="RKJB_24">#REF!</definedName>
    <definedName name="RKJB_25">#REF!</definedName>
    <definedName name="RKJB_26">#REF!</definedName>
    <definedName name="RKJB_27">#REF!</definedName>
    <definedName name="RKJB_28">#REF!</definedName>
    <definedName name="RKJB_29">#REF!</definedName>
    <definedName name="RKJB_30">#REF!</definedName>
    <definedName name="RKJB_31">#REF!</definedName>
    <definedName name="RKJB_32">#REF!</definedName>
    <definedName name="RKJB_33">#REF!</definedName>
    <definedName name="RKJB_34">#REF!</definedName>
    <definedName name="RKJB_35">#REF!</definedName>
    <definedName name="RKJB_36">#REF!</definedName>
    <definedName name="RKJB_37">#REF!</definedName>
    <definedName name="RKJB_38">#REF!</definedName>
    <definedName name="RKJB_40">#REF!</definedName>
    <definedName name="RKJB_42">#REF!</definedName>
    <definedName name="RKJG">#REF!</definedName>
    <definedName name="RKJG_18">#REF!</definedName>
    <definedName name="RKJG_19">#REF!</definedName>
    <definedName name="RKJG_20">#REF!</definedName>
    <definedName name="RKJG_21">#REF!</definedName>
    <definedName name="RKJG_22">#REF!</definedName>
    <definedName name="RKJG_23">#REF!</definedName>
    <definedName name="RKJG_24">#REF!</definedName>
    <definedName name="RKJG_25">#REF!</definedName>
    <definedName name="RKJG_26">#REF!</definedName>
    <definedName name="RKJG_27">#REF!</definedName>
    <definedName name="RKJG_28">#REF!</definedName>
    <definedName name="RKJG_29">#REF!</definedName>
    <definedName name="RKJG_30">#REF!</definedName>
    <definedName name="RKJG_31">#REF!</definedName>
    <definedName name="RKJG_32">#REF!</definedName>
    <definedName name="RKJG_33">#REF!</definedName>
    <definedName name="RKJG_34">#REF!</definedName>
    <definedName name="RKJG_35">#REF!</definedName>
    <definedName name="RKJG_36">#REF!</definedName>
    <definedName name="RKJG_37">#REF!</definedName>
    <definedName name="RKJG_38">#REF!</definedName>
    <definedName name="RKJG_40">#REF!</definedName>
    <definedName name="RKJG_42">#REF!</definedName>
    <definedName name="SI">#REF!</definedName>
    <definedName name="SI_24">#REF!</definedName>
    <definedName name="SI_25">#REF!</definedName>
    <definedName name="SI_26">#REF!</definedName>
    <definedName name="SI_27">#REF!</definedName>
    <definedName name="SI_28">#REF!</definedName>
    <definedName name="SI_29">#REF!</definedName>
    <definedName name="SI_30">#REF!</definedName>
    <definedName name="SI_31">#REF!</definedName>
    <definedName name="SI_32">#REF!</definedName>
    <definedName name="SI_33">#REF!</definedName>
    <definedName name="SI_34">#REF!</definedName>
    <definedName name="SI_35">#REF!</definedName>
    <definedName name="SI_36">#REF!</definedName>
    <definedName name="SI_37">#REF!</definedName>
    <definedName name="SI_38">#REF!</definedName>
    <definedName name="SI_40">#REF!</definedName>
    <definedName name="SI_42">#REF!</definedName>
    <definedName name="Zuordnung" localSheetId="12">'[18]Verknüpfungen'!$C$1:$C$48</definedName>
    <definedName name="Zuordnung" localSheetId="14">'[18]Verknüpfungen'!$C$1:$C$48</definedName>
    <definedName name="Zuordnung" localSheetId="3">'[4]Verknüpfungen'!$C$1:$C$48</definedName>
    <definedName name="Zuordnung" localSheetId="6">'[18]Verknüpfungen'!$C$1:$C$48</definedName>
    <definedName name="Zuordnung">'[1]Verknüpfungen'!$C$1:$C$48</definedName>
    <definedName name="ву" localSheetId="14">#REF!</definedName>
    <definedName name="ву" localSheetId="5">#REF!</definedName>
    <definedName name="ву" localSheetId="1">#REF!</definedName>
    <definedName name="ву">#REF!</definedName>
    <definedName name="ву_1" localSheetId="14">#REF!</definedName>
    <definedName name="ву_1" localSheetId="5">#REF!</definedName>
    <definedName name="ву_1" localSheetId="1">#REF!</definedName>
    <definedName name="ву_1">#REF!</definedName>
    <definedName name="ву_2" localSheetId="14">#REF!</definedName>
    <definedName name="ву_2" localSheetId="5">#REF!</definedName>
    <definedName name="ву_2" localSheetId="1">#REF!</definedName>
    <definedName name="ву_2">#REF!</definedName>
    <definedName name="_xlnm.Print_Titles" localSheetId="3">'Группы'!$1:$3</definedName>
    <definedName name="_xlnm.Print_Titles" localSheetId="11">'ПАРЫ64'!$1:$5</definedName>
    <definedName name="_xlnm.Print_Titles" localSheetId="2">'Список уч-ов'!$1:$2</definedName>
    <definedName name="_xlnm.Print_Titles" localSheetId="1">'Список уч-ов (алф)'!$1:$2</definedName>
    <definedName name="Команды_протокол" localSheetId="14">#REF!</definedName>
    <definedName name="Команды_протокол" localSheetId="5">#REF!</definedName>
    <definedName name="Команды_протокол" localSheetId="1">#REF!</definedName>
    <definedName name="Команды_протокол">#REF!</definedName>
    <definedName name="Команды_протокол_1" localSheetId="14">#REF!</definedName>
    <definedName name="Команды_протокол_1" localSheetId="5">#REF!</definedName>
    <definedName name="Команды_протокол_1" localSheetId="1">#REF!</definedName>
    <definedName name="Команды_протокол_1">#REF!</definedName>
    <definedName name="Команды_протокол_2" localSheetId="14">#REF!</definedName>
    <definedName name="Команды_протокол_2" localSheetId="5">#REF!</definedName>
    <definedName name="Команды_протокол_2" localSheetId="1">#REF!</definedName>
    <definedName name="Команды_протокол_2">#REF!</definedName>
    <definedName name="_xlnm.Print_Area" localSheetId="4">'8х6'!$A$1:$AH$132</definedName>
    <definedName name="_xlnm.Print_Area" localSheetId="12">'Бегунок(6)'!$A$1:$V$38</definedName>
    <definedName name="_xlnm.Print_Area" localSheetId="3">'Группы'!$A$1:$AB$47</definedName>
    <definedName name="_xlnm.Print_Area" localSheetId="5">'Круг на 6'!$A$1:$AH$25</definedName>
    <definedName name="_xlnm.Print_Area" localSheetId="10">'ПАРЫ'!#REF!</definedName>
    <definedName name="_xlnm.Print_Area" localSheetId="11">'ПАРЫ64'!$A$1:$S$141</definedName>
    <definedName name="_xlnm.Print_Area" localSheetId="9">'ПАРЫ-посев'!$A$1:$K$34</definedName>
    <definedName name="_xlnm.Print_Area" localSheetId="7">'Сетка 16'!$A$1:$P$64</definedName>
    <definedName name="_xlnm.Print_Area" localSheetId="8">'Сетка 32'!$A$1:$AM$68</definedName>
    <definedName name="_xlnm.Print_Area" localSheetId="2">'Список уч-ов'!$A$1:$H$24</definedName>
    <definedName name="_xlnm.Print_Area" localSheetId="1">'Список уч-ов (алф)'!$B$1:$H$24</definedName>
    <definedName name="_xlnm.Print_Area" localSheetId="0">'Титул'!$A$1:$B$22</definedName>
  </definedNames>
  <calcPr fullCalcOnLoad="1"/>
</workbook>
</file>

<file path=xl/sharedStrings.xml><?xml version="1.0" encoding="utf-8"?>
<sst xmlns="http://schemas.openxmlformats.org/spreadsheetml/2006/main" count="929" uniqueCount="289">
  <si>
    <t># участника</t>
  </si>
  <si>
    <t>ФАМИЛИЯ</t>
  </si>
  <si>
    <t>№</t>
  </si>
  <si>
    <t>Фамилия, Имя</t>
  </si>
  <si>
    <t>О</t>
  </si>
  <si>
    <t>С</t>
  </si>
  <si>
    <t>М</t>
  </si>
  <si>
    <t>1</t>
  </si>
  <si>
    <t>25</t>
  </si>
  <si>
    <t>3</t>
  </si>
  <si>
    <t>5</t>
  </si>
  <si>
    <t>4</t>
  </si>
  <si>
    <t>6</t>
  </si>
  <si>
    <t>Город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</si>
  <si>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</si>
  <si>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</si>
  <si>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</si>
  <si>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</si>
  <si>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</si>
  <si>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</si>
  <si>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</si>
  <si>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</si>
  <si>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</si>
  <si>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</si>
  <si>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</si>
  <si>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</si>
  <si>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</si>
  <si>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</si>
  <si>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</si>
  <si>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</si>
  <si>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</si>
  <si>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</si>
  <si>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</si>
  <si>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</si>
  <si>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</si>
  <si>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32</t>
  </si>
  <si>
    <t>33</t>
  </si>
  <si>
    <t>34</t>
  </si>
  <si>
    <t>35</t>
  </si>
  <si>
    <t>36</t>
  </si>
  <si>
    <t>37</t>
  </si>
  <si>
    <t>38</t>
  </si>
  <si>
    <t>1 место</t>
  </si>
  <si>
    <t>2 место</t>
  </si>
  <si>
    <t>3 место</t>
  </si>
  <si>
    <t>-11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</si>
  <si>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</si>
  <si>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</si>
  <si>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</si>
  <si>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</si>
  <si>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</si>
  <si>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</si>
  <si>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</si>
  <si>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</si>
  <si>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</si>
  <si>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</si>
  <si>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-12</t>
  </si>
  <si>
    <t>-14</t>
  </si>
  <si>
    <t>-15</t>
  </si>
  <si>
    <t>Субъект РФ</t>
  </si>
  <si>
    <t>Х</t>
  </si>
  <si>
    <t>39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</si>
  <si>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</si>
  <si>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</si>
  <si>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</si>
  <si>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</si>
  <si>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</si>
  <si>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</si>
  <si>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</si>
  <si>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</si>
  <si>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</si>
  <si>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</si>
  <si>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 </t>
  </si>
  <si>
    <t>Группа № 8</t>
  </si>
  <si>
    <t>Группа № 7</t>
  </si>
  <si>
    <t>Группа № 6</t>
  </si>
  <si>
    <t>Группа № 5</t>
  </si>
  <si>
    <t>Группа № 4</t>
  </si>
  <si>
    <t>Группа № 3</t>
  </si>
  <si>
    <t>Группа № 2</t>
  </si>
  <si>
    <t>Группа № 1</t>
  </si>
  <si>
    <t>С П И С О К   У Ч А С Т Н И К О В</t>
  </si>
  <si>
    <t>-31</t>
  </si>
  <si>
    <t>Предварительный этап</t>
  </si>
  <si>
    <t>1-3</t>
  </si>
  <si>
    <t>2-3</t>
  </si>
  <si>
    <t>ЧЕМПИОНАТ РОССИИ ПО НАСТОЛЬНОМУ ТЕННИСУ СРЕДИ ВЕТЕРАНОВ</t>
  </si>
  <si>
    <t>25-28 февраля 2016 года г., г. Самара, ЦНТ "Первая ракетка"</t>
  </si>
  <si>
    <t>Дата рождения</t>
  </si>
  <si>
    <t>Полных лет</t>
  </si>
  <si>
    <t>ФИО полностью</t>
  </si>
  <si>
    <t>Главный судья - судья ВК</t>
  </si>
  <si>
    <t>Главный секретарь - судья МК</t>
  </si>
  <si>
    <t>Е.Е.Демчук (г. Самара)</t>
  </si>
  <si>
    <t>А.В.Александров (г. Казань)</t>
  </si>
  <si>
    <t xml:space="preserve">  </t>
  </si>
  <si>
    <t>ПАРНЫЙ РАЗРЯД</t>
  </si>
  <si>
    <t>ФИНАЛЬНЫЙ ЭТАП</t>
  </si>
  <si>
    <t>Лист 1.</t>
  </si>
  <si>
    <t>Лист 2.</t>
  </si>
  <si>
    <t>-26</t>
  </si>
  <si>
    <t>-25</t>
  </si>
  <si>
    <t>-28</t>
  </si>
  <si>
    <t>-27</t>
  </si>
  <si>
    <t>Матч #</t>
  </si>
  <si>
    <t>Дата</t>
  </si>
  <si>
    <t>Стол #</t>
  </si>
  <si>
    <t>Круг #</t>
  </si>
  <si>
    <t>Группа #</t>
  </si>
  <si>
    <t>Встреча #</t>
  </si>
  <si>
    <t>Игроки</t>
  </si>
  <si>
    <t>Партии</t>
  </si>
  <si>
    <t>Итог</t>
  </si>
  <si>
    <t>#</t>
  </si>
  <si>
    <t>Победитель</t>
  </si>
  <si>
    <t>Фамилия судьи</t>
  </si>
  <si>
    <t>Фамилия, имя</t>
  </si>
  <si>
    <t>Категория</t>
  </si>
  <si>
    <t>Номер матча</t>
  </si>
  <si>
    <t>26.02</t>
  </si>
  <si>
    <t>Игрок 1</t>
  </si>
  <si>
    <t>Игрок 2</t>
  </si>
  <si>
    <t>#1</t>
  </si>
  <si>
    <t>#2</t>
  </si>
  <si>
    <t>Группа</t>
  </si>
  <si>
    <t>Круг (тур)</t>
  </si>
  <si>
    <t>2-4</t>
  </si>
  <si>
    <t>1-4</t>
  </si>
  <si>
    <t>1-2</t>
  </si>
  <si>
    <t>3-4</t>
  </si>
  <si>
    <t>Группа №</t>
  </si>
  <si>
    <t>Самара, 25-28.02.2016</t>
  </si>
  <si>
    <t>Подпись:</t>
  </si>
  <si>
    <t>МУЖЧИНЫ</t>
  </si>
  <si>
    <t xml:space="preserve">ВОЗРАСТНАЯ КАТЕГОРИЯ: </t>
  </si>
  <si>
    <t xml:space="preserve"> лет</t>
  </si>
  <si>
    <t>Возрастная категория:</t>
  </si>
  <si>
    <t>А</t>
  </si>
  <si>
    <t>В</t>
  </si>
  <si>
    <t>75-79</t>
  </si>
  <si>
    <t>Дорогойченков Иван Максимович</t>
  </si>
  <si>
    <t>Терлецкий Евгений Александрович</t>
  </si>
  <si>
    <t>Белгород</t>
  </si>
  <si>
    <t>Северодвинск</t>
  </si>
  <si>
    <t xml:space="preserve">Горбадей Яков Аркадьевич       </t>
  </si>
  <si>
    <t>Кушнырёв Виталий Иванович </t>
  </si>
  <si>
    <t xml:space="preserve"> 28.07.1939</t>
  </si>
  <si>
    <t>Борзунов Владимир Дмитриевич</t>
  </si>
  <si>
    <t>Оренбург</t>
  </si>
  <si>
    <t>Коханюк Юрий Алексеевич</t>
  </si>
  <si>
    <t xml:space="preserve"> 09.07.1938</t>
  </si>
  <si>
    <t>Саратов</t>
  </si>
  <si>
    <t>Кутлаев Олег Петрович</t>
  </si>
  <si>
    <t>Санкт-Петербург</t>
  </si>
  <si>
    <t>Москва</t>
  </si>
  <si>
    <t>Ражев  Николай  Александрович</t>
  </si>
  <si>
    <t>            22.12.1937</t>
  </si>
  <si>
    <t xml:space="preserve">Екатеринбург </t>
  </si>
  <si>
    <t>Чернышев Валентин Николаевич</t>
  </si>
  <si>
    <t>Шехтман Феликс Михайлович</t>
  </si>
  <si>
    <t>Самара</t>
  </si>
  <si>
    <t>Цухлов Юрий Владимирович</t>
  </si>
  <si>
    <t>Курумоч</t>
  </si>
  <si>
    <t>Самарская обл.</t>
  </si>
  <si>
    <t>Белгородская обл.</t>
  </si>
  <si>
    <t>Архангельская обл.</t>
  </si>
  <si>
    <t>Орехово-Зуево</t>
  </si>
  <si>
    <t>Московская обл.</t>
  </si>
  <si>
    <t>Оренбургская обл.</t>
  </si>
  <si>
    <t>Саратовская обл.</t>
  </si>
  <si>
    <t>Свердловская обл.</t>
  </si>
  <si>
    <t>Метлов Николай Николаевич</t>
  </si>
  <si>
    <t>Чебоксары</t>
  </si>
  <si>
    <t>Чувашская респ.</t>
  </si>
  <si>
    <t>Кол-во лет</t>
  </si>
  <si>
    <t>Морозов Юрий Александрович</t>
  </si>
  <si>
    <t>3-0</t>
  </si>
  <si>
    <t>3-2</t>
  </si>
  <si>
    <t>3-1</t>
  </si>
  <si>
    <t>ВОЗРАСТНАЯ КАТЕГОРИЯ: МУЖЧИНЫ 75-79 лет</t>
  </si>
  <si>
    <t>МУЖЧИНЫ 75-79 лет</t>
  </si>
  <si>
    <t>М75-79</t>
  </si>
  <si>
    <t>КУТЛАЕВ Олег</t>
  </si>
  <si>
    <t>КУТЛАЕВ</t>
  </si>
  <si>
    <t>КУТЛАЕВ О.</t>
  </si>
  <si>
    <t>Кутлаев</t>
  </si>
  <si>
    <t>Олег Петрович</t>
  </si>
  <si>
    <t>Олег</t>
  </si>
  <si>
    <t>КУШНЫРЁВ Виталий</t>
  </si>
  <si>
    <t>КУШНЫРЁВ</t>
  </si>
  <si>
    <t>КУШНЫРЁВ В.</t>
  </si>
  <si>
    <t>Кушнырёв</t>
  </si>
  <si>
    <t>Виталий Иванович </t>
  </si>
  <si>
    <t>Виталий</t>
  </si>
  <si>
    <t>КОХАНЮК Юрий</t>
  </si>
  <si>
    <t>КОХАНЮК</t>
  </si>
  <si>
    <t>Ю</t>
  </si>
  <si>
    <t>КОХАНЮК Ю.</t>
  </si>
  <si>
    <t>Коханюк</t>
  </si>
  <si>
    <t>Юрий Алексеевич</t>
  </si>
  <si>
    <t>Юрий</t>
  </si>
  <si>
    <t>ГОРБАДЕЙ Яков</t>
  </si>
  <si>
    <t>ГОРБАДЕЙ</t>
  </si>
  <si>
    <t>Я</t>
  </si>
  <si>
    <t>ГОРБАДЕЙ Я.</t>
  </si>
  <si>
    <t>Горбадей Яков Аркадьевич      </t>
  </si>
  <si>
    <t>Горбадей</t>
  </si>
  <si>
    <t>Яков Аркадьевич      </t>
  </si>
  <si>
    <t>Яков</t>
  </si>
  <si>
    <t>БОРЗУНОВ Владимир</t>
  </si>
  <si>
    <t>БОРЗУНОВ</t>
  </si>
  <si>
    <t>БОРЗУНОВ В.</t>
  </si>
  <si>
    <t>Борзунов</t>
  </si>
  <si>
    <t>Владимир Дмитриевич</t>
  </si>
  <si>
    <t>Владимир</t>
  </si>
  <si>
    <t>ДОРОГОЙЧЕНКОВ Иван</t>
  </si>
  <si>
    <t>ДОРОГОЙЧЕНКОВ</t>
  </si>
  <si>
    <t>И</t>
  </si>
  <si>
    <t>ДОРОГОЙЧЕНКОВ И.</t>
  </si>
  <si>
    <t>Дорогойченков</t>
  </si>
  <si>
    <t>Иван Максимович</t>
  </si>
  <si>
    <t>Иван</t>
  </si>
  <si>
    <t>РАЖЕВ  Николай</t>
  </si>
  <si>
    <t>РАЖЕВ</t>
  </si>
  <si>
    <t> </t>
  </si>
  <si>
    <t>РАЖЕВ  .</t>
  </si>
  <si>
    <t>Ражев</t>
  </si>
  <si>
    <t> Николай  Александрович</t>
  </si>
  <si>
    <t> Николай</t>
  </si>
  <si>
    <t>МОРОЗОВ Юрий</t>
  </si>
  <si>
    <t>МОРОЗОВ</t>
  </si>
  <si>
    <t>МОРОЗОВ Ю.</t>
  </si>
  <si>
    <t>Морозов</t>
  </si>
  <si>
    <t>Юрий Александрович</t>
  </si>
  <si>
    <t>ТЕРЛЕЦКИЙ Евгений</t>
  </si>
  <si>
    <t>ТЕРЛЕЦКИЙ</t>
  </si>
  <si>
    <t>Е</t>
  </si>
  <si>
    <t>ТЕРЛЕЦКИЙ Е.</t>
  </si>
  <si>
    <t>Терлецкий</t>
  </si>
  <si>
    <t>Евгений Александрович</t>
  </si>
  <si>
    <t>Евгений</t>
  </si>
  <si>
    <t>ЦУХЛОВ Юрий</t>
  </si>
  <si>
    <t>ЦУХЛОВ</t>
  </si>
  <si>
    <t>ЦУХЛОВ Ю.</t>
  </si>
  <si>
    <t>Цухлов</t>
  </si>
  <si>
    <t>Юрий Владимирович</t>
  </si>
  <si>
    <t>ЧЕРНЫШЕВ Валентин</t>
  </si>
  <si>
    <t>ЧЕРНЫШЕВ</t>
  </si>
  <si>
    <t>ЧЕРНЫШЕВ В.</t>
  </si>
  <si>
    <t>Чернышев</t>
  </si>
  <si>
    <t>Валентин Николаевич</t>
  </si>
  <si>
    <t>Валентин</t>
  </si>
  <si>
    <t>ШЕХТМАН Феликс</t>
  </si>
  <si>
    <t>ШЕХТМАН</t>
  </si>
  <si>
    <t>Ф</t>
  </si>
  <si>
    <t>ШЕХТМАН Ф.</t>
  </si>
  <si>
    <t>Шехтман</t>
  </si>
  <si>
    <t>Феликс Михайлович</t>
  </si>
  <si>
    <t>Феликс</t>
  </si>
  <si>
    <t>МЕТЛОВ Николай</t>
  </si>
  <si>
    <t>МЕТЛОВ</t>
  </si>
  <si>
    <t>Н</t>
  </si>
  <si>
    <t>МЕТЛОВ Н.</t>
  </si>
  <si>
    <t>Метлов</t>
  </si>
  <si>
    <t>Николай Николаевич</t>
  </si>
  <si>
    <t>Николай</t>
  </si>
  <si>
    <t>Ражев  Николай    Александрович</t>
  </si>
  <si>
    <t>Демихово</t>
  </si>
  <si>
    <t>ЗУБРИН Анатолий</t>
  </si>
  <si>
    <t>ФЕДОРОВ Борис</t>
  </si>
  <si>
    <t>Мариинск</t>
  </si>
  <si>
    <t>ЖЕСТКОВ Александр</t>
  </si>
  <si>
    <t>Сызрань</t>
  </si>
  <si>
    <t>ДЯТЛОВ Валентин</t>
  </si>
  <si>
    <t>Звенигово</t>
  </si>
  <si>
    <t>НЕДЕЛЬКО Владимир</t>
  </si>
  <si>
    <t>Сосновый Бор</t>
  </si>
  <si>
    <t>ВОРОЖЦОВ Аркадий</t>
  </si>
  <si>
    <t>Киров</t>
  </si>
  <si>
    <t>Электросталь</t>
  </si>
  <si>
    <t>ФОРТУНАТОВ Александр</t>
  </si>
  <si>
    <t>М.Д. Блюм (г. Москва)</t>
  </si>
  <si>
    <t>Главный судья - судья МК, ВК</t>
  </si>
  <si>
    <t>Главный секретарь - судья МК, ВК</t>
  </si>
  <si>
    <t>А.С. Рожкова (г. Н. Новгород)</t>
  </si>
  <si>
    <t>0-3</t>
  </si>
  <si>
    <t>23 - 26 февраля 2017 г. Йошкар-Ола</t>
  </si>
  <si>
    <t>ЗАРУБИН Анатолий</t>
  </si>
  <si>
    <t>А.С. Рожкова (г. Н. Новгрод)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</si>
</sst>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\ hh:mm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&quot;öS&quot;\ #,##0;[Red]\-&quot;öS&quot;\ #,##0"/>
    <numFmt numFmtId="188" formatCode="&quot;öS&quot;\ #,##0.00;[Red]\-&quot;öS&quot;\ #,##0.00"/>
    <numFmt numFmtId="189" formatCode="[$-444]d\ mmmm\ yyyy"/>
    <numFmt numFmtId="190" formatCode="dd\.mm\.yyyy;@"/>
    <numFmt numFmtId="191" formatCode="[$-F400]h:mm:ss\ AM/PM"/>
    <numFmt numFmtId="192" formatCode="h:mm;@"/>
    <numFmt numFmtId="193" formatCode="mmm/yyyy"/>
    <numFmt numFmtId="194" formatCode="dd/mm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$-C09]#,##0.00"/>
    <numFmt numFmtId="204" formatCode="[$$-409]#,##0.00"/>
    <numFmt numFmtId="205" formatCode="_-* #,##0.00&quot; €&quot;_-;\-* #,##0.00&quot; €&quot;_-;_-* \-??&quot; €&quot;_-;_-@_-"/>
    <numFmt numFmtId="206" formatCode="_(* #,##0_);_(* \(#,##0\);_(* \-_);_(@_)"/>
    <numFmt numFmtId="207" formatCode="_(* #,##0.00_);_(* \(#,##0.00\);_(* \-??_);_(@_)"/>
    <numFmt numFmtId="208" formatCode="_(&quot;kr &quot;* #,##0_);_(&quot;kr &quot;* \(#,##0\);_(&quot;kr &quot;* \-_);_(@_)"/>
    <numFmt numFmtId="209" formatCode="_(&quot;kr &quot;* #,##0.00_);_(&quot;kr &quot;* \(#,##0.00\);_(&quot;kr &quot;* \-??_);_(@_)"/>
    <numFmt numFmtId="210" formatCode="_(&quot;kr&quot;\ * #,##0_);_(&quot;kr&quot;\ * \(#,##0\);_(&quot;kr&quot;\ * &quot;-&quot;_);_(@_)"/>
  </numFmts>
  <fonts count="159">
    <font>
      <sz val="10"/>
      <name val="Times New Roman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Times New Roman Cyr"/>
      <family val="1"/>
    </font>
    <font>
      <b/>
      <i/>
      <sz val="9"/>
      <name val="Times New Roman Cyr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sz val="10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9"/>
      <name val="Times New Roman CYR"/>
      <family val="1"/>
    </font>
    <font>
      <b/>
      <i/>
      <sz val="8"/>
      <name val="Times New Roman CYR"/>
      <family val="0"/>
    </font>
    <font>
      <b/>
      <sz val="8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7"/>
      <name val="Times New Roman CYR"/>
      <family val="1"/>
    </font>
    <font>
      <b/>
      <i/>
      <sz val="8"/>
      <name val="Times New Roman Cyr"/>
      <family val="1"/>
    </font>
    <font>
      <sz val="7"/>
      <name val="Times New Roman CYR"/>
      <family val="1"/>
    </font>
    <font>
      <i/>
      <sz val="8"/>
      <name val="Times New Roman"/>
      <family val="1"/>
    </font>
    <font>
      <b/>
      <sz val="16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2"/>
      <name val="Arial Narrow"/>
      <family val="2"/>
    </font>
    <font>
      <b/>
      <i/>
      <sz val="14"/>
      <name val="Monotype Corsiva"/>
      <family val="4"/>
    </font>
    <font>
      <b/>
      <i/>
      <sz val="12"/>
      <name val="Arial Narrow"/>
      <family val="2"/>
    </font>
    <font>
      <b/>
      <i/>
      <sz val="12"/>
      <name val="Monotype Corsiva"/>
      <family val="4"/>
    </font>
    <font>
      <i/>
      <sz val="8"/>
      <name val="Agency FB"/>
      <family val="2"/>
    </font>
    <font>
      <sz val="8"/>
      <name val="Agency FB"/>
      <family val="2"/>
    </font>
    <font>
      <b/>
      <u val="single"/>
      <sz val="10"/>
      <name val="Arial Cyr"/>
      <family val="0"/>
    </font>
    <font>
      <b/>
      <sz val="16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b/>
      <sz val="4"/>
      <name val="Times New Roman CYR"/>
      <family val="1"/>
    </font>
    <font>
      <i/>
      <sz val="8"/>
      <name val="Arial Narrow"/>
      <family val="2"/>
    </font>
    <font>
      <sz val="12"/>
      <name val="Arial Cyr"/>
      <family val="0"/>
    </font>
    <font>
      <b/>
      <sz val="10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10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b/>
      <u val="single"/>
      <sz val="10"/>
      <name val="Times New Roman"/>
      <family val="1"/>
    </font>
    <font>
      <b/>
      <sz val="8"/>
      <name val="Arial Narrow"/>
      <family val="2"/>
    </font>
    <font>
      <i/>
      <sz val="9"/>
      <name val="Times New Roman CYR"/>
      <family val="0"/>
    </font>
    <font>
      <i/>
      <sz val="9"/>
      <name val="Arial Narrow"/>
      <family val="2"/>
    </font>
    <font>
      <i/>
      <sz val="9"/>
      <name val="Times New Roman Cyr"/>
      <family val="1"/>
    </font>
    <font>
      <b/>
      <u val="single"/>
      <sz val="10"/>
      <name val="Times New Roman Cyr"/>
      <family val="1"/>
    </font>
    <font>
      <b/>
      <u val="single"/>
      <sz val="8"/>
      <name val="Times New Roman Cyr"/>
      <family val="1"/>
    </font>
    <font>
      <i/>
      <sz val="8"/>
      <name val="Times New Roman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7"/>
      <name val="Agency FB"/>
      <family val="2"/>
    </font>
    <font>
      <sz val="7"/>
      <name val="Agency FB"/>
      <family val="2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sz val="7"/>
      <name val="Times New Roman Cyr"/>
      <family val="0"/>
    </font>
    <font>
      <b/>
      <sz val="6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0"/>
      <name val="Helv"/>
      <family val="2"/>
    </font>
    <font>
      <u val="single"/>
      <sz val="14"/>
      <color indexed="12"/>
      <name val="新細明體"/>
      <family val="0"/>
    </font>
    <font>
      <i/>
      <sz val="10"/>
      <name val="Arial"/>
      <family val="2"/>
    </font>
    <font>
      <i/>
      <sz val="9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i/>
      <u val="single"/>
      <sz val="9"/>
      <name val="Times New Roman"/>
      <family val="1"/>
    </font>
    <font>
      <b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sz val="10"/>
      <name val="Georgia"/>
      <family val="1"/>
    </font>
    <font>
      <b/>
      <i/>
      <sz val="14"/>
      <name val="Times New Roman"/>
      <family val="1"/>
    </font>
    <font>
      <b/>
      <sz val="14"/>
      <name val="Georgia"/>
      <family val="1"/>
    </font>
    <font>
      <b/>
      <i/>
      <sz val="14"/>
      <name val="Georgia"/>
      <family val="1"/>
    </font>
    <font>
      <u val="single"/>
      <sz val="9"/>
      <name val="Arial"/>
      <family val="2"/>
    </font>
    <font>
      <b/>
      <u val="single"/>
      <sz val="12"/>
      <name val="Times New Roman"/>
      <family val="1"/>
    </font>
    <font>
      <sz val="10"/>
      <name val="Times New Roman Cyr"/>
      <family val="0"/>
    </font>
    <font>
      <sz val="9"/>
      <name val="Times New Roman Cyr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u val="single"/>
      <sz val="12"/>
      <name val="Times New Roman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b/>
      <u val="single"/>
      <sz val="48"/>
      <name val="Times New Roman"/>
      <family val="1"/>
    </font>
    <font>
      <i/>
      <sz val="6"/>
      <name val="Arial Narrow"/>
      <family val="2"/>
    </font>
    <font>
      <b/>
      <u val="single"/>
      <sz val="8"/>
      <color indexed="61"/>
      <name val="Times New Roman CYR"/>
      <family val="0"/>
    </font>
    <font>
      <b/>
      <sz val="8"/>
      <color indexed="61"/>
      <name val="Times New Roman CYR"/>
      <family val="0"/>
    </font>
    <font>
      <b/>
      <sz val="9"/>
      <color indexed="61"/>
      <name val="Arial Cyr"/>
      <family val="0"/>
    </font>
    <font>
      <b/>
      <i/>
      <sz val="9"/>
      <name val="Times New Roman CYR"/>
      <family val="0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color indexed="9"/>
      <name val="Times New Roman"/>
      <family val="1"/>
    </font>
    <font>
      <b/>
      <sz val="16"/>
      <color indexed="9"/>
      <name val="Times New Roman CYR"/>
      <family val="1"/>
    </font>
    <font>
      <sz val="48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2" fillId="2" borderId="0" applyNumberFormat="0" applyBorder="0" applyAlignment="0" applyProtection="0"/>
    <xf numFmtId="0" fontId="142" fillId="3" borderId="0" applyNumberFormat="0" applyBorder="0" applyAlignment="0" applyProtection="0"/>
    <xf numFmtId="0" fontId="142" fillId="4" borderId="0" applyNumberFormat="0" applyBorder="0" applyAlignment="0" applyProtection="0"/>
    <xf numFmtId="0" fontId="142" fillId="5" borderId="0" applyNumberFormat="0" applyBorder="0" applyAlignment="0" applyProtection="0"/>
    <xf numFmtId="0" fontId="142" fillId="6" borderId="0" applyNumberFormat="0" applyBorder="0" applyAlignment="0" applyProtection="0"/>
    <xf numFmtId="0" fontId="142" fillId="7" borderId="0" applyNumberFormat="0" applyBorder="0" applyAlignment="0" applyProtection="0"/>
    <xf numFmtId="0" fontId="142" fillId="8" borderId="0" applyNumberFormat="0" applyBorder="0" applyAlignment="0" applyProtection="0"/>
    <xf numFmtId="0" fontId="142" fillId="9" borderId="0" applyNumberFormat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2" fillId="12" borderId="0" applyNumberFormat="0" applyBorder="0" applyAlignment="0" applyProtection="0"/>
    <xf numFmtId="0" fontId="142" fillId="13" borderId="0" applyNumberFormat="0" applyBorder="0" applyAlignment="0" applyProtection="0"/>
    <xf numFmtId="0" fontId="143" fillId="14" borderId="0" applyNumberFormat="0" applyBorder="0" applyAlignment="0" applyProtection="0"/>
    <xf numFmtId="0" fontId="143" fillId="15" borderId="0" applyNumberFormat="0" applyBorder="0" applyAlignment="0" applyProtection="0"/>
    <xf numFmtId="0" fontId="143" fillId="16" borderId="0" applyNumberFormat="0" applyBorder="0" applyAlignment="0" applyProtection="0"/>
    <xf numFmtId="0" fontId="143" fillId="17" borderId="0" applyNumberFormat="0" applyBorder="0" applyAlignment="0" applyProtection="0"/>
    <xf numFmtId="0" fontId="143" fillId="18" borderId="0" applyNumberFormat="0" applyBorder="0" applyAlignment="0" applyProtection="0"/>
    <xf numFmtId="0" fontId="143" fillId="19" borderId="0" applyNumberFormat="0" applyBorder="0" applyAlignment="0" applyProtection="0"/>
    <xf numFmtId="205" fontId="81" fillId="0" borderId="0" applyFill="0" applyBorder="0" applyAlignment="0" applyProtection="0"/>
    <xf numFmtId="0" fontId="81" fillId="0" borderId="0">
      <alignment/>
      <protection/>
    </xf>
    <xf numFmtId="0" fontId="85" fillId="0" borderId="0">
      <alignment/>
      <protection/>
    </xf>
    <xf numFmtId="0" fontId="143" fillId="20" borderId="0" applyNumberFormat="0" applyBorder="0" applyAlignment="0" applyProtection="0"/>
    <xf numFmtId="0" fontId="143" fillId="21" borderId="0" applyNumberFormat="0" applyBorder="0" applyAlignment="0" applyProtection="0"/>
    <xf numFmtId="0" fontId="143" fillId="22" borderId="0" applyNumberFormat="0" applyBorder="0" applyAlignment="0" applyProtection="0"/>
    <xf numFmtId="0" fontId="143" fillId="23" borderId="0" applyNumberFormat="0" applyBorder="0" applyAlignment="0" applyProtection="0"/>
    <xf numFmtId="0" fontId="143" fillId="24" borderId="0" applyNumberFormat="0" applyBorder="0" applyAlignment="0" applyProtection="0"/>
    <xf numFmtId="0" fontId="143" fillId="25" borderId="0" applyNumberFormat="0" applyBorder="0" applyAlignment="0" applyProtection="0"/>
    <xf numFmtId="0" fontId="144" fillId="26" borderId="1" applyNumberFormat="0" applyAlignment="0" applyProtection="0"/>
    <xf numFmtId="0" fontId="145" fillId="27" borderId="2" applyNumberFormat="0" applyAlignment="0" applyProtection="0"/>
    <xf numFmtId="0" fontId="146" fillId="27" borderId="1" applyNumberFormat="0" applyAlignment="0" applyProtection="0"/>
    <xf numFmtId="0" fontId="1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7" fillId="0" borderId="3" applyNumberFormat="0" applyFill="0" applyAlignment="0" applyProtection="0"/>
    <xf numFmtId="0" fontId="148" fillId="0" borderId="4" applyNumberFormat="0" applyFill="0" applyAlignment="0" applyProtection="0"/>
    <xf numFmtId="0" fontId="149" fillId="0" borderId="5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6" applyNumberFormat="0" applyFill="0" applyAlignment="0" applyProtection="0"/>
    <xf numFmtId="0" fontId="151" fillId="28" borderId="7" applyNumberFormat="0" applyAlignment="0" applyProtection="0"/>
    <xf numFmtId="0" fontId="152" fillId="0" borderId="0" applyNumberFormat="0" applyFill="0" applyBorder="0" applyAlignment="0" applyProtection="0"/>
    <xf numFmtId="0" fontId="153" fillId="29" borderId="0" applyNumberFormat="0" applyBorder="0" applyAlignment="0" applyProtection="0"/>
    <xf numFmtId="0" fontId="14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7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142" fillId="0" borderId="0">
      <alignment/>
      <protection/>
    </xf>
    <xf numFmtId="0" fontId="81" fillId="0" borderId="0">
      <alignment/>
      <protection/>
    </xf>
    <xf numFmtId="0" fontId="17" fillId="0" borderId="0">
      <alignment/>
      <protection/>
    </xf>
    <xf numFmtId="0" fontId="81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4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1" fillId="0" borderId="0">
      <alignment/>
      <protection/>
    </xf>
    <xf numFmtId="0" fontId="20" fillId="0" borderId="0" applyNumberFormat="0" applyFill="0" applyBorder="0" applyAlignment="0" applyProtection="0"/>
    <xf numFmtId="0" fontId="154" fillId="30" borderId="0" applyNumberFormat="0" applyBorder="0" applyAlignment="0" applyProtection="0"/>
    <xf numFmtId="0" fontId="1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0" fillId="31" borderId="8" applyNumberFormat="0" applyFont="0" applyAlignment="0" applyProtection="0"/>
    <xf numFmtId="9" fontId="0" fillId="0" borderId="0" applyFon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0" fontId="81" fillId="0" borderId="0" applyFont="0" applyFill="0" applyBorder="0" applyAlignment="0" applyProtection="0"/>
    <xf numFmtId="0" fontId="158" fillId="32" borderId="0" applyNumberFormat="0" applyBorder="0" applyAlignment="0" applyProtection="0"/>
    <xf numFmtId="0" fontId="81" fillId="0" borderId="0">
      <alignment/>
      <protection/>
    </xf>
    <xf numFmtId="206" fontId="81" fillId="0" borderId="0" applyFill="0" applyBorder="0" applyAlignment="0" applyProtection="0"/>
    <xf numFmtId="207" fontId="81" fillId="0" borderId="0" applyFill="0" applyBorder="0" applyAlignment="0" applyProtection="0"/>
    <xf numFmtId="208" fontId="81" fillId="0" borderId="0" applyFill="0" applyBorder="0" applyAlignment="0" applyProtection="0"/>
    <xf numFmtId="209" fontId="81" fillId="0" borderId="0" applyFill="0" applyBorder="0" applyAlignment="0" applyProtection="0"/>
    <xf numFmtId="0" fontId="86" fillId="0" borderId="0" applyNumberFormat="0" applyFill="0" applyBorder="0" applyAlignment="0" applyProtection="0"/>
  </cellStyleXfs>
  <cellXfs count="912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49" fontId="16" fillId="34" borderId="11" xfId="0" applyNumberFormat="1" applyFont="1" applyFill="1" applyBorder="1" applyAlignment="1">
      <alignment horizontal="center" vertical="center" wrapText="1"/>
    </xf>
    <xf numFmtId="49" fontId="16" fillId="34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16" fillId="34" borderId="12" xfId="0" applyNumberFormat="1" applyFont="1" applyFill="1" applyBorder="1" applyAlignment="1">
      <alignment horizontal="center" vertical="center" wrapText="1"/>
    </xf>
    <xf numFmtId="0" fontId="17" fillId="0" borderId="0" xfId="79" applyNumberFormat="1">
      <alignment/>
      <protection/>
    </xf>
    <xf numFmtId="0" fontId="28" fillId="33" borderId="0" xfId="79" applyNumberFormat="1" applyFont="1" applyFill="1" applyAlignment="1">
      <alignment horizontal="center"/>
      <protection/>
    </xf>
    <xf numFmtId="0" fontId="5" fillId="0" borderId="0" xfId="79" applyNumberFormat="1" applyFont="1" applyFill="1">
      <alignment/>
      <protection/>
    </xf>
    <xf numFmtId="0" fontId="28" fillId="0" borderId="0" xfId="79" applyNumberFormat="1" applyFont="1" applyFill="1" applyAlignment="1">
      <alignment horizontal="center"/>
      <protection/>
    </xf>
    <xf numFmtId="0" fontId="26" fillId="0" borderId="0" xfId="79" applyNumberFormat="1" applyFont="1" applyBorder="1" applyAlignment="1">
      <alignment horizontal="left"/>
      <protection/>
    </xf>
    <xf numFmtId="0" fontId="26" fillId="0" borderId="0" xfId="79" applyNumberFormat="1" applyFont="1" applyBorder="1" applyAlignment="1">
      <alignment/>
      <protection/>
    </xf>
    <xf numFmtId="0" fontId="8" fillId="0" borderId="0" xfId="79" applyNumberFormat="1" applyFont="1" applyAlignment="1">
      <alignment/>
      <protection/>
    </xf>
    <xf numFmtId="0" fontId="28" fillId="33" borderId="15" xfId="79" applyNumberFormat="1" applyFont="1" applyFill="1" applyBorder="1" applyAlignment="1">
      <alignment horizontal="center"/>
      <protection/>
    </xf>
    <xf numFmtId="0" fontId="28" fillId="33" borderId="0" xfId="79" applyNumberFormat="1" applyFont="1" applyFill="1" applyBorder="1" applyAlignment="1">
      <alignment horizontal="center" vertical="center"/>
      <protection/>
    </xf>
    <xf numFmtId="0" fontId="23" fillId="34" borderId="16" xfId="79" applyNumberFormat="1" applyFont="1" applyFill="1" applyBorder="1" applyAlignment="1">
      <alignment horizontal="left"/>
      <protection/>
    </xf>
    <xf numFmtId="0" fontId="8" fillId="0" borderId="0" xfId="79" applyNumberFormat="1" applyFont="1">
      <alignment/>
      <protection/>
    </xf>
    <xf numFmtId="0" fontId="30" fillId="0" borderId="0" xfId="79" applyNumberFormat="1" applyFont="1" applyAlignment="1">
      <alignment horizontal="center"/>
      <protection/>
    </xf>
    <xf numFmtId="0" fontId="23" fillId="0" borderId="0" xfId="79" applyNumberFormat="1" applyFont="1" applyBorder="1" applyAlignment="1">
      <alignment horizontal="left"/>
      <protection/>
    </xf>
    <xf numFmtId="0" fontId="23" fillId="0" borderId="0" xfId="79" applyNumberFormat="1" applyFont="1" applyAlignment="1">
      <alignment horizontal="left"/>
      <protection/>
    </xf>
    <xf numFmtId="0" fontId="2" fillId="0" borderId="0" xfId="79" applyNumberFormat="1" applyFont="1" applyAlignment="1">
      <alignment horizontal="left"/>
      <protection/>
    </xf>
    <xf numFmtId="0" fontId="28" fillId="35" borderId="16" xfId="79" applyNumberFormat="1" applyFont="1" applyFill="1" applyBorder="1" applyAlignment="1">
      <alignment horizontal="center"/>
      <protection/>
    </xf>
    <xf numFmtId="0" fontId="23" fillId="34" borderId="15" xfId="79" applyNumberFormat="1" applyFont="1" applyFill="1" applyBorder="1" applyAlignment="1">
      <alignment horizontal="left"/>
      <protection/>
    </xf>
    <xf numFmtId="0" fontId="28" fillId="0" borderId="0" xfId="79" applyNumberFormat="1" applyFont="1" applyBorder="1" applyAlignment="1">
      <alignment horizontal="center" vertical="center"/>
      <protection/>
    </xf>
    <xf numFmtId="0" fontId="5" fillId="0" borderId="0" xfId="79" applyNumberFormat="1" applyFont="1">
      <alignment/>
      <protection/>
    </xf>
    <xf numFmtId="0" fontId="28" fillId="0" borderId="0" xfId="79" applyNumberFormat="1" applyFont="1" applyAlignment="1">
      <alignment horizontal="center"/>
      <protection/>
    </xf>
    <xf numFmtId="0" fontId="28" fillId="35" borderId="0" xfId="79" applyNumberFormat="1" applyFont="1" applyFill="1" applyAlignment="1">
      <alignment horizontal="center"/>
      <protection/>
    </xf>
    <xf numFmtId="0" fontId="23" fillId="34" borderId="0" xfId="79" applyNumberFormat="1" applyFont="1" applyFill="1" applyBorder="1" applyAlignment="1">
      <alignment horizontal="left"/>
      <protection/>
    </xf>
    <xf numFmtId="0" fontId="5" fillId="0" borderId="17" xfId="79" applyNumberFormat="1" applyFont="1" applyBorder="1" applyAlignment="1">
      <alignment vertical="center"/>
      <protection/>
    </xf>
    <xf numFmtId="49" fontId="31" fillId="0" borderId="0" xfId="79" applyNumberFormat="1" applyFont="1" applyAlignment="1">
      <alignment horizontal="center"/>
      <protection/>
    </xf>
    <xf numFmtId="0" fontId="5" fillId="0" borderId="0" xfId="79" applyNumberFormat="1" applyFont="1" applyAlignment="1">
      <alignment horizontal="left"/>
      <protection/>
    </xf>
    <xf numFmtId="0" fontId="31" fillId="0" borderId="0" xfId="79" applyNumberFormat="1" applyFont="1" applyBorder="1" applyAlignment="1">
      <alignment horizontal="right" vertical="center"/>
      <protection/>
    </xf>
    <xf numFmtId="49" fontId="23" fillId="0" borderId="0" xfId="79" applyNumberFormat="1" applyFont="1" applyBorder="1" applyAlignment="1">
      <alignment horizontal="left"/>
      <protection/>
    </xf>
    <xf numFmtId="0" fontId="28" fillId="33" borderId="18" xfId="79" applyNumberFormat="1" applyFont="1" applyFill="1" applyBorder="1" applyAlignment="1">
      <alignment horizontal="center" vertical="center"/>
      <protection/>
    </xf>
    <xf numFmtId="0" fontId="5" fillId="0" borderId="0" xfId="79" applyNumberFormat="1" applyFont="1" applyFill="1" applyAlignment="1">
      <alignment horizontal="center"/>
      <protection/>
    </xf>
    <xf numFmtId="0" fontId="28" fillId="0" borderId="0" xfId="79" applyNumberFormat="1" applyFont="1" applyFill="1" applyAlignment="1">
      <alignment horizontal="center"/>
      <protection/>
    </xf>
    <xf numFmtId="0" fontId="5" fillId="0" borderId="16" xfId="79" applyNumberFormat="1" applyFont="1" applyBorder="1">
      <alignment/>
      <protection/>
    </xf>
    <xf numFmtId="0" fontId="28" fillId="0" borderId="0" xfId="79" applyNumberFormat="1" applyFont="1" applyBorder="1" applyAlignment="1">
      <alignment horizontal="center"/>
      <protection/>
    </xf>
    <xf numFmtId="0" fontId="5" fillId="0" borderId="0" xfId="79" applyNumberFormat="1" applyFont="1" applyFill="1" applyAlignment="1">
      <alignment horizontal="left"/>
      <protection/>
    </xf>
    <xf numFmtId="0" fontId="5" fillId="0" borderId="0" xfId="79" applyNumberFormat="1" applyFont="1" applyBorder="1">
      <alignment/>
      <protection/>
    </xf>
    <xf numFmtId="0" fontId="30" fillId="35" borderId="0" xfId="79" applyNumberFormat="1" applyFont="1" applyFill="1" applyAlignment="1">
      <alignment horizontal="center"/>
      <protection/>
    </xf>
    <xf numFmtId="0" fontId="17" fillId="0" borderId="0" xfId="79" applyNumberFormat="1" applyAlignment="1">
      <alignment horizontal="center" vertical="center"/>
      <protection/>
    </xf>
    <xf numFmtId="0" fontId="34" fillId="0" borderId="0" xfId="79" applyNumberFormat="1" applyFont="1" applyAlignment="1">
      <alignment horizontal="center"/>
      <protection/>
    </xf>
    <xf numFmtId="0" fontId="17" fillId="0" borderId="0" xfId="79" applyNumberFormat="1" applyFill="1">
      <alignment/>
      <protection/>
    </xf>
    <xf numFmtId="0" fontId="11" fillId="0" borderId="0" xfId="79" applyNumberFormat="1" applyFont="1">
      <alignment/>
      <protection/>
    </xf>
    <xf numFmtId="0" fontId="25" fillId="0" borderId="0" xfId="79" applyNumberFormat="1" applyFont="1" applyFill="1">
      <alignment/>
      <protection/>
    </xf>
    <xf numFmtId="0" fontId="35" fillId="0" borderId="0" xfId="79" applyNumberFormat="1" applyFont="1" applyFill="1" applyAlignment="1">
      <alignment horizontal="center"/>
      <protection/>
    </xf>
    <xf numFmtId="0" fontId="36" fillId="0" borderId="0" xfId="79" applyNumberFormat="1" applyFont="1" applyAlignment="1">
      <alignment horizontal="left"/>
      <protection/>
    </xf>
    <xf numFmtId="0" fontId="17" fillId="0" borderId="0" xfId="79" applyNumberFormat="1" applyFont="1" applyAlignment="1">
      <alignment horizontal="left"/>
      <protection/>
    </xf>
    <xf numFmtId="0" fontId="26" fillId="0" borderId="0" xfId="79" applyNumberFormat="1" applyFont="1" applyBorder="1" applyAlignment="1">
      <alignment horizontal="center"/>
      <protection/>
    </xf>
    <xf numFmtId="0" fontId="38" fillId="0" borderId="19" xfId="79" applyNumberFormat="1" applyFont="1" applyFill="1" applyBorder="1" applyAlignment="1">
      <alignment horizontal="center" vertical="center" wrapText="1"/>
      <protection/>
    </xf>
    <xf numFmtId="0" fontId="17" fillId="0" borderId="0" xfId="79" applyNumberFormat="1" applyFill="1" applyAlignment="1">
      <alignment horizontal="center" vertical="center"/>
      <protection/>
    </xf>
    <xf numFmtId="0" fontId="37" fillId="0" borderId="20" xfId="79" applyNumberFormat="1" applyFont="1" applyFill="1" applyBorder="1" applyAlignment="1">
      <alignment horizontal="center" vertical="center"/>
      <protection/>
    </xf>
    <xf numFmtId="0" fontId="34" fillId="0" borderId="21" xfId="79" applyNumberFormat="1" applyFont="1" applyFill="1" applyBorder="1" applyAlignment="1">
      <alignment horizontal="center" vertical="center"/>
      <protection/>
    </xf>
    <xf numFmtId="0" fontId="27" fillId="0" borderId="21" xfId="79" applyNumberFormat="1" applyFont="1" applyFill="1" applyBorder="1" applyAlignment="1">
      <alignment horizontal="left" vertical="center"/>
      <protection/>
    </xf>
    <xf numFmtId="0" fontId="22" fillId="0" borderId="21" xfId="79" applyNumberFormat="1" applyFont="1" applyFill="1" applyBorder="1" applyAlignment="1">
      <alignment horizontal="left" vertical="center"/>
      <protection/>
    </xf>
    <xf numFmtId="0" fontId="18" fillId="0" borderId="21" xfId="79" applyNumberFormat="1" applyFont="1" applyFill="1" applyBorder="1" applyAlignment="1">
      <alignment horizontal="left" vertical="center"/>
      <protection/>
    </xf>
    <xf numFmtId="0" fontId="37" fillId="0" borderId="22" xfId="79" applyNumberFormat="1" applyFont="1" applyFill="1" applyBorder="1" applyAlignment="1">
      <alignment horizontal="center" vertical="center"/>
      <protection/>
    </xf>
    <xf numFmtId="0" fontId="34" fillId="0" borderId="23" xfId="79" applyNumberFormat="1" applyFont="1" applyFill="1" applyBorder="1" applyAlignment="1">
      <alignment horizontal="center" vertical="center"/>
      <protection/>
    </xf>
    <xf numFmtId="0" fontId="27" fillId="0" borderId="23" xfId="79" applyNumberFormat="1" applyFont="1" applyFill="1" applyBorder="1" applyAlignment="1">
      <alignment horizontal="left" vertical="center"/>
      <protection/>
    </xf>
    <xf numFmtId="0" fontId="22" fillId="0" borderId="23" xfId="79" applyNumberFormat="1" applyFont="1" applyFill="1" applyBorder="1" applyAlignment="1">
      <alignment horizontal="left" vertical="center"/>
      <protection/>
    </xf>
    <xf numFmtId="0" fontId="18" fillId="0" borderId="23" xfId="79" applyNumberFormat="1" applyFont="1" applyFill="1" applyBorder="1" applyAlignment="1">
      <alignment horizontal="left" vertical="center"/>
      <protection/>
    </xf>
    <xf numFmtId="0" fontId="37" fillId="0" borderId="24" xfId="79" applyNumberFormat="1" applyFont="1" applyFill="1" applyBorder="1" applyAlignment="1">
      <alignment horizontal="center" vertical="center"/>
      <protection/>
    </xf>
    <xf numFmtId="0" fontId="34" fillId="0" borderId="25" xfId="79" applyNumberFormat="1" applyFont="1" applyFill="1" applyBorder="1" applyAlignment="1">
      <alignment horizontal="center" vertical="center"/>
      <protection/>
    </xf>
    <xf numFmtId="0" fontId="27" fillId="0" borderId="25" xfId="79" applyNumberFormat="1" applyFont="1" applyFill="1" applyBorder="1" applyAlignment="1">
      <alignment horizontal="left" vertical="center"/>
      <protection/>
    </xf>
    <xf numFmtId="0" fontId="22" fillId="0" borderId="25" xfId="79" applyNumberFormat="1" applyFont="1" applyFill="1" applyBorder="1" applyAlignment="1">
      <alignment horizontal="left" vertical="center"/>
      <protection/>
    </xf>
    <xf numFmtId="0" fontId="18" fillId="0" borderId="25" xfId="79" applyNumberFormat="1" applyFont="1" applyFill="1" applyBorder="1" applyAlignment="1">
      <alignment horizontal="left" vertical="center"/>
      <protection/>
    </xf>
    <xf numFmtId="0" fontId="37" fillId="0" borderId="26" xfId="79" applyNumberFormat="1" applyFont="1" applyFill="1" applyBorder="1" applyAlignment="1">
      <alignment horizontal="center" vertical="center"/>
      <protection/>
    </xf>
    <xf numFmtId="0" fontId="34" fillId="0" borderId="27" xfId="79" applyNumberFormat="1" applyFont="1" applyFill="1" applyBorder="1" applyAlignment="1">
      <alignment horizontal="center" vertical="center"/>
      <protection/>
    </xf>
    <xf numFmtId="0" fontId="27" fillId="0" borderId="27" xfId="79" applyNumberFormat="1" applyFont="1" applyFill="1" applyBorder="1" applyAlignment="1">
      <alignment horizontal="left" vertical="center"/>
      <protection/>
    </xf>
    <xf numFmtId="0" fontId="22" fillId="0" borderId="27" xfId="79" applyNumberFormat="1" applyFont="1" applyFill="1" applyBorder="1" applyAlignment="1">
      <alignment horizontal="left" vertical="center"/>
      <protection/>
    </xf>
    <xf numFmtId="0" fontId="18" fillId="0" borderId="27" xfId="79" applyNumberFormat="1" applyFont="1" applyFill="1" applyBorder="1" applyAlignment="1">
      <alignment horizontal="left" vertical="center"/>
      <protection/>
    </xf>
    <xf numFmtId="0" fontId="37" fillId="0" borderId="28" xfId="79" applyNumberFormat="1" applyFont="1" applyFill="1" applyBorder="1" applyAlignment="1">
      <alignment horizontal="center" vertical="center"/>
      <protection/>
    </xf>
    <xf numFmtId="0" fontId="34" fillId="0" borderId="29" xfId="79" applyNumberFormat="1" applyFont="1" applyFill="1" applyBorder="1" applyAlignment="1">
      <alignment horizontal="center" vertical="center"/>
      <protection/>
    </xf>
    <xf numFmtId="0" fontId="27" fillId="0" borderId="29" xfId="79" applyNumberFormat="1" applyFont="1" applyFill="1" applyBorder="1" applyAlignment="1">
      <alignment horizontal="left" vertical="center"/>
      <protection/>
    </xf>
    <xf numFmtId="0" fontId="22" fillId="0" borderId="29" xfId="79" applyNumberFormat="1" applyFont="1" applyFill="1" applyBorder="1" applyAlignment="1">
      <alignment horizontal="left" vertical="center"/>
      <protection/>
    </xf>
    <xf numFmtId="0" fontId="18" fillId="0" borderId="29" xfId="79" applyNumberFormat="1" applyFont="1" applyFill="1" applyBorder="1" applyAlignment="1">
      <alignment horizontal="left" vertical="center"/>
      <protection/>
    </xf>
    <xf numFmtId="0" fontId="37" fillId="0" borderId="0" xfId="79" applyNumberFormat="1" applyFont="1" applyFill="1" applyAlignment="1">
      <alignment horizontal="center" vertical="center"/>
      <protection/>
    </xf>
    <xf numFmtId="0" fontId="34" fillId="0" borderId="0" xfId="79" applyNumberFormat="1" applyFont="1" applyFill="1" applyAlignment="1">
      <alignment horizontal="center" vertical="center"/>
      <protection/>
    </xf>
    <xf numFmtId="0" fontId="39" fillId="0" borderId="0" xfId="79" applyNumberFormat="1" applyFont="1" applyFill="1" applyAlignment="1">
      <alignment horizontal="center" vertical="center"/>
      <protection/>
    </xf>
    <xf numFmtId="0" fontId="17" fillId="0" borderId="0" xfId="79" applyNumberFormat="1" applyFill="1" applyAlignment="1">
      <alignment horizontal="left" vertical="center"/>
      <protection/>
    </xf>
    <xf numFmtId="0" fontId="37" fillId="0" borderId="0" xfId="79" applyNumberFormat="1" applyFont="1" applyFill="1" applyAlignment="1">
      <alignment horizontal="left" vertical="center"/>
      <protection/>
    </xf>
    <xf numFmtId="49" fontId="1" fillId="0" borderId="0" xfId="76" applyNumberFormat="1" applyFont="1" applyBorder="1" applyAlignment="1">
      <alignment/>
      <protection/>
    </xf>
    <xf numFmtId="0" fontId="41" fillId="0" borderId="0" xfId="73" applyNumberFormat="1" applyFont="1" applyAlignment="1">
      <alignment horizontal="center" vertical="center"/>
      <protection/>
    </xf>
    <xf numFmtId="0" fontId="42" fillId="0" borderId="0" xfId="73" applyNumberFormat="1" applyFont="1" applyAlignment="1">
      <alignment horizontal="left" vertical="center"/>
      <protection/>
    </xf>
    <xf numFmtId="0" fontId="43" fillId="0" borderId="0" xfId="73" applyNumberFormat="1" applyFont="1" applyAlignment="1">
      <alignment horizontal="centerContinuous" vertical="center"/>
      <protection/>
    </xf>
    <xf numFmtId="0" fontId="41" fillId="0" borderId="15" xfId="73" applyNumberFormat="1" applyFont="1" applyBorder="1" applyAlignment="1">
      <alignment horizontal="center" vertical="center"/>
      <protection/>
    </xf>
    <xf numFmtId="0" fontId="41" fillId="0" borderId="17" xfId="73" applyNumberFormat="1" applyFont="1" applyBorder="1" applyAlignment="1">
      <alignment horizontal="center" vertical="center"/>
      <protection/>
    </xf>
    <xf numFmtId="0" fontId="41" fillId="33" borderId="30" xfId="73" applyNumberFormat="1" applyFont="1" applyFill="1" applyBorder="1" applyAlignment="1">
      <alignment horizontal="center" vertical="center"/>
      <protection/>
    </xf>
    <xf numFmtId="49" fontId="44" fillId="0" borderId="0" xfId="73" applyNumberFormat="1" applyFont="1" applyAlignment="1">
      <alignment horizontal="center" vertical="center"/>
      <protection/>
    </xf>
    <xf numFmtId="0" fontId="41" fillId="0" borderId="16" xfId="73" applyNumberFormat="1" applyFont="1" applyBorder="1" applyAlignment="1">
      <alignment horizontal="center" vertical="center"/>
      <protection/>
    </xf>
    <xf numFmtId="0" fontId="41" fillId="33" borderId="16" xfId="73" applyNumberFormat="1" applyFont="1" applyFill="1" applyBorder="1" applyAlignment="1">
      <alignment horizontal="center" vertical="center"/>
      <protection/>
    </xf>
    <xf numFmtId="0" fontId="41" fillId="0" borderId="0" xfId="73" applyNumberFormat="1" applyFont="1" applyBorder="1" applyAlignment="1">
      <alignment horizontal="center" vertical="center"/>
      <protection/>
    </xf>
    <xf numFmtId="49" fontId="42" fillId="0" borderId="0" xfId="73" applyNumberFormat="1" applyFont="1" applyAlignment="1">
      <alignment horizontal="center" vertical="center"/>
      <protection/>
    </xf>
    <xf numFmtId="0" fontId="42" fillId="0" borderId="0" xfId="73" applyNumberFormat="1" applyFont="1" applyBorder="1" applyAlignment="1">
      <alignment horizontal="left" vertical="center"/>
      <protection/>
    </xf>
    <xf numFmtId="0" fontId="41" fillId="0" borderId="0" xfId="73" applyNumberFormat="1" applyFont="1" applyFill="1" applyBorder="1" applyAlignment="1">
      <alignment horizontal="center" vertical="center"/>
      <protection/>
    </xf>
    <xf numFmtId="0" fontId="41" fillId="33" borderId="0" xfId="73" applyNumberFormat="1" applyFont="1" applyFill="1" applyBorder="1" applyAlignment="1">
      <alignment horizontal="center" vertical="center"/>
      <protection/>
    </xf>
    <xf numFmtId="0" fontId="41" fillId="36" borderId="16" xfId="73" applyNumberFormat="1" applyFont="1" applyFill="1" applyBorder="1" applyAlignment="1">
      <alignment horizontal="center" vertical="center"/>
      <protection/>
    </xf>
    <xf numFmtId="0" fontId="42" fillId="0" borderId="0" xfId="73" applyNumberFormat="1" applyFont="1" applyFill="1" applyBorder="1" applyAlignment="1">
      <alignment horizontal="left" vertical="center"/>
      <protection/>
    </xf>
    <xf numFmtId="0" fontId="41" fillId="36" borderId="0" xfId="73" applyNumberFormat="1" applyFont="1" applyFill="1" applyAlignment="1">
      <alignment horizontal="center" vertical="center"/>
      <protection/>
    </xf>
    <xf numFmtId="0" fontId="43" fillId="0" borderId="17" xfId="73" applyNumberFormat="1" applyFont="1" applyBorder="1" applyAlignment="1">
      <alignment horizontal="centerContinuous" vertical="center"/>
      <protection/>
    </xf>
    <xf numFmtId="0" fontId="43" fillId="0" borderId="31" xfId="73" applyNumberFormat="1" applyFont="1" applyBorder="1" applyAlignment="1">
      <alignment horizontal="centerContinuous" vertical="center"/>
      <protection/>
    </xf>
    <xf numFmtId="0" fontId="42" fillId="0" borderId="15" xfId="73" applyNumberFormat="1" applyFont="1" applyBorder="1" applyAlignment="1">
      <alignment horizontal="left" vertical="center"/>
      <protection/>
    </xf>
    <xf numFmtId="0" fontId="41" fillId="36" borderId="0" xfId="73" applyNumberFormat="1" applyFont="1" applyFill="1" applyBorder="1" applyAlignment="1">
      <alignment horizontal="center" vertical="center"/>
      <protection/>
    </xf>
    <xf numFmtId="0" fontId="43" fillId="0" borderId="0" xfId="73" applyNumberFormat="1" applyFont="1" applyFill="1" applyBorder="1" applyAlignment="1">
      <alignment horizontal="centerContinuous" vertical="center"/>
      <protection/>
    </xf>
    <xf numFmtId="49" fontId="42" fillId="0" borderId="0" xfId="73" applyNumberFormat="1" applyFont="1" applyFill="1" applyBorder="1" applyAlignment="1">
      <alignment horizontal="center" vertical="center"/>
      <protection/>
    </xf>
    <xf numFmtId="0" fontId="45" fillId="0" borderId="0" xfId="73" applyNumberFormat="1" applyFont="1" applyFill="1" applyBorder="1" applyAlignment="1">
      <alignment horizontal="centerContinuous" vertical="center"/>
      <protection/>
    </xf>
    <xf numFmtId="0" fontId="45" fillId="0" borderId="0" xfId="73" applyNumberFormat="1" applyFont="1" applyAlignment="1">
      <alignment horizontal="centerContinuous" vertical="center"/>
      <protection/>
    </xf>
    <xf numFmtId="0" fontId="5" fillId="0" borderId="32" xfId="79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41" fillId="33" borderId="16" xfId="72" applyNumberFormat="1" applyFont="1" applyFill="1" applyBorder="1" applyAlignment="1">
      <alignment horizontal="center" vertical="center"/>
      <protection/>
    </xf>
    <xf numFmtId="0" fontId="41" fillId="0" borderId="0" xfId="72" applyNumberFormat="1" applyFont="1" applyBorder="1" applyAlignment="1">
      <alignment horizontal="center" vertical="center"/>
      <protection/>
    </xf>
    <xf numFmtId="0" fontId="37" fillId="0" borderId="33" xfId="79" applyNumberFormat="1" applyFont="1" applyFill="1" applyBorder="1" applyAlignment="1">
      <alignment horizontal="center" vertical="center" wrapText="1"/>
      <protection/>
    </xf>
    <xf numFmtId="0" fontId="39" fillId="0" borderId="19" xfId="79" applyNumberFormat="1" applyFont="1" applyFill="1" applyBorder="1" applyAlignment="1">
      <alignment horizontal="center" vertical="center" wrapText="1"/>
      <protection/>
    </xf>
    <xf numFmtId="0" fontId="17" fillId="0" borderId="19" xfId="79" applyNumberFormat="1" applyFill="1" applyBorder="1" applyAlignment="1">
      <alignment horizontal="center" vertical="center" wrapText="1"/>
      <protection/>
    </xf>
    <xf numFmtId="0" fontId="17" fillId="0" borderId="19" xfId="79" applyNumberFormat="1" applyFont="1" applyFill="1" applyBorder="1" applyAlignment="1">
      <alignment horizontal="center" vertical="center" wrapText="1"/>
      <protection/>
    </xf>
    <xf numFmtId="0" fontId="17" fillId="0" borderId="0" xfId="79" applyNumberFormat="1" applyFill="1" applyAlignment="1">
      <alignment horizontal="center" vertical="center" wrapText="1"/>
      <protection/>
    </xf>
    <xf numFmtId="0" fontId="21" fillId="0" borderId="0" xfId="0" applyFont="1" applyBorder="1" applyAlignment="1">
      <alignment horizontal="center"/>
    </xf>
    <xf numFmtId="49" fontId="50" fillId="0" borderId="0" xfId="78" applyNumberFormat="1" applyFont="1">
      <alignment/>
      <protection/>
    </xf>
    <xf numFmtId="0" fontId="2" fillId="0" borderId="0" xfId="78" applyNumberFormat="1" applyFont="1">
      <alignment/>
      <protection/>
    </xf>
    <xf numFmtId="0" fontId="2" fillId="0" borderId="0" xfId="78" applyNumberFormat="1" applyFont="1" applyAlignment="1">
      <alignment horizontal="center"/>
      <protection/>
    </xf>
    <xf numFmtId="49" fontId="2" fillId="0" borderId="0" xfId="78" applyNumberFormat="1" applyFont="1" applyFill="1">
      <alignment/>
      <protection/>
    </xf>
    <xf numFmtId="49" fontId="50" fillId="0" borderId="0" xfId="78" applyNumberFormat="1" applyFont="1">
      <alignment/>
      <protection/>
    </xf>
    <xf numFmtId="49" fontId="51" fillId="0" borderId="0" xfId="78" applyNumberFormat="1" applyFont="1">
      <alignment/>
      <protection/>
    </xf>
    <xf numFmtId="0" fontId="17" fillId="0" borderId="0" xfId="78">
      <alignment/>
      <protection/>
    </xf>
    <xf numFmtId="49" fontId="1" fillId="0" borderId="21" xfId="78" applyNumberFormat="1" applyFont="1" applyBorder="1" applyAlignment="1">
      <alignment horizontal="center"/>
      <protection/>
    </xf>
    <xf numFmtId="0" fontId="1" fillId="0" borderId="21" xfId="78" applyNumberFormat="1" applyFont="1" applyBorder="1" applyAlignment="1">
      <alignment horizontal="center"/>
      <protection/>
    </xf>
    <xf numFmtId="0" fontId="1" fillId="0" borderId="34" xfId="78" applyNumberFormat="1" applyFont="1" applyBorder="1" applyAlignment="1">
      <alignment horizontal="center"/>
      <protection/>
    </xf>
    <xf numFmtId="49" fontId="50" fillId="0" borderId="21" xfId="78" applyNumberFormat="1" applyFont="1" applyBorder="1" applyAlignment="1">
      <alignment horizontal="center"/>
      <protection/>
    </xf>
    <xf numFmtId="14" fontId="17" fillId="0" borderId="0" xfId="78" applyNumberFormat="1">
      <alignment/>
      <protection/>
    </xf>
    <xf numFmtId="49" fontId="3" fillId="0" borderId="35" xfId="78" applyNumberFormat="1" applyFont="1" applyFill="1" applyBorder="1" applyAlignment="1">
      <alignment horizontal="center"/>
      <protection/>
    </xf>
    <xf numFmtId="49" fontId="3" fillId="0" borderId="15" xfId="78" applyNumberFormat="1" applyFont="1" applyFill="1" applyBorder="1" applyAlignment="1">
      <alignment horizontal="center"/>
      <protection/>
    </xf>
    <xf numFmtId="49" fontId="3" fillId="0" borderId="17" xfId="78" applyNumberFormat="1" applyFont="1" applyFill="1" applyBorder="1" applyAlignment="1">
      <alignment horizontal="center"/>
      <protection/>
    </xf>
    <xf numFmtId="0" fontId="3" fillId="0" borderId="35" xfId="78" applyNumberFormat="1" applyFont="1" applyFill="1" applyBorder="1" applyAlignment="1">
      <alignment horizontal="center"/>
      <protection/>
    </xf>
    <xf numFmtId="0" fontId="3" fillId="0" borderId="15" xfId="78" applyNumberFormat="1" applyFont="1" applyFill="1" applyBorder="1" applyAlignment="1">
      <alignment horizontal="center"/>
      <protection/>
    </xf>
    <xf numFmtId="0" fontId="3" fillId="0" borderId="17" xfId="78" applyNumberFormat="1" applyFont="1" applyFill="1" applyBorder="1" applyAlignment="1">
      <alignment horizontal="center"/>
      <protection/>
    </xf>
    <xf numFmtId="49" fontId="5" fillId="0" borderId="30" xfId="78" applyNumberFormat="1" applyFont="1" applyFill="1" applyBorder="1" applyAlignment="1">
      <alignment horizontal="center"/>
      <protection/>
    </xf>
    <xf numFmtId="49" fontId="28" fillId="0" borderId="10" xfId="78" applyNumberFormat="1" applyFont="1" applyFill="1" applyBorder="1" applyAlignment="1">
      <alignment horizontal="center"/>
      <protection/>
    </xf>
    <xf numFmtId="49" fontId="5" fillId="0" borderId="32" xfId="78" applyNumberFormat="1" applyFont="1" applyFill="1" applyBorder="1" applyAlignment="1">
      <alignment horizontal="center"/>
      <protection/>
    </xf>
    <xf numFmtId="0" fontId="5" fillId="0" borderId="30" xfId="78" applyNumberFormat="1" applyFont="1" applyFill="1" applyBorder="1" applyAlignment="1">
      <alignment horizontal="center"/>
      <protection/>
    </xf>
    <xf numFmtId="0" fontId="28" fillId="0" borderId="16" xfId="78" applyNumberFormat="1" applyFont="1" applyFill="1" applyBorder="1" applyAlignment="1">
      <alignment horizontal="center"/>
      <protection/>
    </xf>
    <xf numFmtId="0" fontId="5" fillId="0" borderId="32" xfId="78" applyNumberFormat="1" applyFont="1" applyFill="1" applyBorder="1" applyAlignment="1">
      <alignment horizontal="center"/>
      <protection/>
    </xf>
    <xf numFmtId="0" fontId="28" fillId="0" borderId="10" xfId="78" applyNumberFormat="1" applyFont="1" applyFill="1" applyBorder="1" applyAlignment="1">
      <alignment horizontal="center"/>
      <protection/>
    </xf>
    <xf numFmtId="49" fontId="3" fillId="0" borderId="35" xfId="78" applyNumberFormat="1" applyFont="1" applyFill="1" applyBorder="1">
      <alignment/>
      <protection/>
    </xf>
    <xf numFmtId="49" fontId="5" fillId="0" borderId="30" xfId="78" applyNumberFormat="1" applyFont="1" applyFill="1" applyBorder="1">
      <alignment/>
      <protection/>
    </xf>
    <xf numFmtId="49" fontId="28" fillId="0" borderId="16" xfId="78" applyNumberFormat="1" applyFont="1" applyFill="1" applyBorder="1" applyAlignment="1">
      <alignment horizontal="center"/>
      <protection/>
    </xf>
    <xf numFmtId="0" fontId="2" fillId="0" borderId="17" xfId="78" applyNumberFormat="1" applyFont="1" applyFill="1" applyBorder="1" applyAlignment="1">
      <alignment horizontal="center"/>
      <protection/>
    </xf>
    <xf numFmtId="49" fontId="3" fillId="0" borderId="0" xfId="78" applyNumberFormat="1" applyFont="1" applyBorder="1" applyAlignment="1">
      <alignment horizontal="center" vertical="center"/>
      <protection/>
    </xf>
    <xf numFmtId="49" fontId="17" fillId="0" borderId="0" xfId="78" applyNumberFormat="1" applyFill="1" applyBorder="1" applyAlignment="1">
      <alignment horizontal="center" vertical="center"/>
      <protection/>
    </xf>
    <xf numFmtId="0" fontId="27" fillId="0" borderId="0" xfId="78" applyNumberFormat="1" applyFont="1" applyBorder="1" applyAlignment="1">
      <alignment/>
      <protection/>
    </xf>
    <xf numFmtId="0" fontId="4" fillId="0" borderId="0" xfId="78" applyNumberFormat="1" applyFont="1" applyBorder="1" applyAlignment="1">
      <alignment horizontal="center" vertical="center"/>
      <protection/>
    </xf>
    <xf numFmtId="0" fontId="5" fillId="0" borderId="0" xfId="78" applyNumberFormat="1" applyFont="1" applyFill="1" applyBorder="1">
      <alignment/>
      <protection/>
    </xf>
    <xf numFmtId="49" fontId="28" fillId="0" borderId="0" xfId="78" applyNumberFormat="1" applyFont="1" applyFill="1" applyBorder="1" applyAlignment="1">
      <alignment horizontal="center"/>
      <protection/>
    </xf>
    <xf numFmtId="0" fontId="5" fillId="0" borderId="0" xfId="78" applyNumberFormat="1" applyFont="1" applyFill="1" applyBorder="1" applyAlignment="1">
      <alignment horizontal="center"/>
      <protection/>
    </xf>
    <xf numFmtId="0" fontId="28" fillId="0" borderId="0" xfId="78" applyNumberFormat="1" applyFont="1" applyFill="1" applyBorder="1" applyAlignment="1">
      <alignment horizontal="center"/>
      <protection/>
    </xf>
    <xf numFmtId="0" fontId="17" fillId="0" borderId="0" xfId="78" applyNumberFormat="1" applyFill="1" applyBorder="1" applyAlignment="1">
      <alignment/>
      <protection/>
    </xf>
    <xf numFmtId="0" fontId="26" fillId="0" borderId="0" xfId="78" applyNumberFormat="1" applyFont="1" applyBorder="1" applyAlignment="1">
      <alignment horizontal="center" vertical="center"/>
      <protection/>
    </xf>
    <xf numFmtId="49" fontId="16" fillId="0" borderId="0" xfId="78" applyNumberFormat="1" applyFont="1" applyBorder="1" applyAlignment="1">
      <alignment horizontal="center" vertical="center"/>
      <protection/>
    </xf>
    <xf numFmtId="49" fontId="28" fillId="0" borderId="32" xfId="78" applyNumberFormat="1" applyFont="1" applyFill="1" applyBorder="1" applyAlignment="1">
      <alignment horizontal="center"/>
      <protection/>
    </xf>
    <xf numFmtId="49" fontId="28" fillId="0" borderId="30" xfId="78" applyNumberFormat="1" applyFont="1" applyFill="1" applyBorder="1" applyAlignment="1">
      <alignment horizontal="center"/>
      <protection/>
    </xf>
    <xf numFmtId="0" fontId="28" fillId="0" borderId="32" xfId="78" applyNumberFormat="1" applyFont="1" applyFill="1" applyBorder="1" applyAlignment="1">
      <alignment horizontal="center"/>
      <protection/>
    </xf>
    <xf numFmtId="0" fontId="3" fillId="0" borderId="35" xfId="78" applyNumberFormat="1" applyFont="1" applyFill="1" applyBorder="1">
      <alignment/>
      <protection/>
    </xf>
    <xf numFmtId="0" fontId="5" fillId="0" borderId="30" xfId="78" applyNumberFormat="1" applyFont="1" applyFill="1" applyBorder="1">
      <alignment/>
      <protection/>
    </xf>
    <xf numFmtId="0" fontId="28" fillId="0" borderId="30" xfId="78" applyNumberFormat="1" applyFont="1" applyFill="1" applyBorder="1" applyAlignment="1">
      <alignment horizontal="center"/>
      <protection/>
    </xf>
    <xf numFmtId="0" fontId="17" fillId="0" borderId="0" xfId="78" applyNumberFormat="1" applyFill="1" applyBorder="1" applyAlignment="1">
      <alignment horizontal="center" vertical="center"/>
      <protection/>
    </xf>
    <xf numFmtId="0" fontId="17" fillId="0" borderId="0" xfId="78" applyFill="1" applyBorder="1" applyAlignment="1">
      <alignment/>
      <protection/>
    </xf>
    <xf numFmtId="49" fontId="26" fillId="0" borderId="0" xfId="78" applyNumberFormat="1" applyFont="1" applyBorder="1" applyAlignment="1">
      <alignment horizontal="center" vertical="center"/>
      <protection/>
    </xf>
    <xf numFmtId="49" fontId="17" fillId="0" borderId="0" xfId="78" applyNumberFormat="1">
      <alignment/>
      <protection/>
    </xf>
    <xf numFmtId="0" fontId="4" fillId="0" borderId="0" xfId="78" applyNumberFormat="1" applyFont="1" applyFill="1" applyBorder="1" applyAlignment="1">
      <alignment horizontal="center" vertical="center"/>
      <protection/>
    </xf>
    <xf numFmtId="0" fontId="3" fillId="0" borderId="0" xfId="78" applyNumberFormat="1" applyFont="1" applyFill="1" applyBorder="1" applyAlignment="1">
      <alignment horizontal="center"/>
      <protection/>
    </xf>
    <xf numFmtId="49" fontId="3" fillId="0" borderId="0" xfId="78" applyNumberFormat="1" applyFont="1" applyFill="1" applyBorder="1" applyAlignment="1">
      <alignment horizontal="center"/>
      <protection/>
    </xf>
    <xf numFmtId="49" fontId="1" fillId="0" borderId="0" xfId="78" applyNumberFormat="1" applyFont="1" applyFill="1" applyBorder="1" applyAlignment="1">
      <alignment horizontal="center"/>
      <protection/>
    </xf>
    <xf numFmtId="0" fontId="17" fillId="0" borderId="0" xfId="78" applyNumberFormat="1" applyFill="1" applyBorder="1" applyAlignment="1">
      <alignment horizontal="center"/>
      <protection/>
    </xf>
    <xf numFmtId="49" fontId="5" fillId="0" borderId="0" xfId="78" applyNumberFormat="1" applyFont="1" applyFill="1" applyBorder="1" applyAlignment="1">
      <alignment horizontal="center"/>
      <protection/>
    </xf>
    <xf numFmtId="0" fontId="3" fillId="0" borderId="0" xfId="78" applyNumberFormat="1" applyFont="1" applyFill="1" applyBorder="1">
      <alignment/>
      <protection/>
    </xf>
    <xf numFmtId="0" fontId="2" fillId="0" borderId="0" xfId="78" applyNumberFormat="1" applyFont="1" applyFill="1" applyBorder="1" applyAlignment="1">
      <alignment horizontal="center"/>
      <protection/>
    </xf>
    <xf numFmtId="0" fontId="2" fillId="0" borderId="0" xfId="78" applyNumberFormat="1" applyFont="1" applyFill="1" applyBorder="1">
      <alignment/>
      <protection/>
    </xf>
    <xf numFmtId="0" fontId="17" fillId="0" borderId="0" xfId="78" applyNumberFormat="1">
      <alignment/>
      <protection/>
    </xf>
    <xf numFmtId="0" fontId="17" fillId="0" borderId="0" xfId="78" applyNumberFormat="1" applyAlignment="1">
      <alignment horizontal="center"/>
      <protection/>
    </xf>
    <xf numFmtId="0" fontId="54" fillId="0" borderId="0" xfId="78" applyFont="1">
      <alignment/>
      <protection/>
    </xf>
    <xf numFmtId="0" fontId="53" fillId="0" borderId="0" xfId="78" applyNumberFormat="1" applyFont="1" applyBorder="1" applyAlignment="1">
      <alignment horizontal="center" vertical="center" wrapText="1"/>
      <protection/>
    </xf>
    <xf numFmtId="0" fontId="49" fillId="0" borderId="0" xfId="78" applyNumberFormat="1" applyFont="1" applyBorder="1" applyAlignment="1">
      <alignment horizontal="center" vertical="center"/>
      <protection/>
    </xf>
    <xf numFmtId="49" fontId="28" fillId="0" borderId="15" xfId="78" applyNumberFormat="1" applyFont="1" applyFill="1" applyBorder="1" applyAlignment="1">
      <alignment horizontal="center"/>
      <protection/>
    </xf>
    <xf numFmtId="0" fontId="15" fillId="0" borderId="0" xfId="78" applyFont="1" applyFill="1" applyBorder="1" applyAlignment="1">
      <alignment horizontal="right"/>
      <protection/>
    </xf>
    <xf numFmtId="0" fontId="13" fillId="0" borderId="15" xfId="73" applyNumberFormat="1" applyFont="1" applyBorder="1" applyAlignment="1">
      <alignment horizontal="right" vertical="center"/>
      <protection/>
    </xf>
    <xf numFmtId="0" fontId="13" fillId="0" borderId="16" xfId="73" applyNumberFormat="1" applyFont="1" applyBorder="1" applyAlignment="1">
      <alignment horizontal="left" vertical="center"/>
      <protection/>
    </xf>
    <xf numFmtId="0" fontId="13" fillId="0" borderId="0" xfId="73" applyNumberFormat="1" applyFont="1" applyAlignment="1">
      <alignment horizontal="left" vertical="center"/>
      <protection/>
    </xf>
    <xf numFmtId="0" fontId="21" fillId="0" borderId="0" xfId="76" applyNumberFormat="1" applyFont="1" applyAlignment="1">
      <alignment horizontal="left" vertical="center"/>
      <protection/>
    </xf>
    <xf numFmtId="0" fontId="42" fillId="0" borderId="15" xfId="73" applyNumberFormat="1" applyFont="1" applyBorder="1" applyAlignment="1">
      <alignment horizontal="right" vertical="center"/>
      <protection/>
    </xf>
    <xf numFmtId="0" fontId="21" fillId="0" borderId="16" xfId="76" applyNumberFormat="1" applyFont="1" applyBorder="1" applyAlignment="1">
      <alignment horizontal="left" vertical="center"/>
      <protection/>
    </xf>
    <xf numFmtId="49" fontId="42" fillId="0" borderId="15" xfId="73" applyNumberFormat="1" applyFont="1" applyBorder="1" applyAlignment="1">
      <alignment horizontal="center" vertical="center"/>
      <protection/>
    </xf>
    <xf numFmtId="0" fontId="42" fillId="0" borderId="0" xfId="73" applyNumberFormat="1" applyFont="1" applyBorder="1" applyAlignment="1">
      <alignment horizontal="right" vertical="center"/>
      <protection/>
    </xf>
    <xf numFmtId="49" fontId="42" fillId="0" borderId="0" xfId="73" applyNumberFormat="1" applyFont="1" applyBorder="1" applyAlignment="1">
      <alignment horizontal="center" vertical="center"/>
      <protection/>
    </xf>
    <xf numFmtId="0" fontId="17" fillId="0" borderId="0" xfId="76" applyNumberFormat="1" applyFont="1" applyAlignment="1">
      <alignment/>
      <protection/>
    </xf>
    <xf numFmtId="49" fontId="17" fillId="0" borderId="0" xfId="76" applyNumberFormat="1" applyFont="1">
      <alignment/>
      <protection/>
    </xf>
    <xf numFmtId="49" fontId="17" fillId="0" borderId="0" xfId="76" applyNumberFormat="1" applyFont="1" applyBorder="1">
      <alignment/>
      <protection/>
    </xf>
    <xf numFmtId="0" fontId="43" fillId="0" borderId="16" xfId="73" applyNumberFormat="1" applyFont="1" applyBorder="1" applyAlignment="1">
      <alignment horizontal="centerContinuous" vertical="center"/>
      <protection/>
    </xf>
    <xf numFmtId="0" fontId="43" fillId="0" borderId="32" xfId="73" applyNumberFormat="1" applyFont="1" applyBorder="1" applyAlignment="1">
      <alignment horizontal="centerContinuous" vertical="center"/>
      <protection/>
    </xf>
    <xf numFmtId="1" fontId="0" fillId="0" borderId="0" xfId="0" applyNumberFormat="1" applyAlignment="1">
      <alignment/>
    </xf>
    <xf numFmtId="1" fontId="16" fillId="34" borderId="12" xfId="0" applyNumberFormat="1" applyFont="1" applyFill="1" applyBorder="1" applyAlignment="1">
      <alignment horizontal="center" vertical="center" wrapText="1"/>
    </xf>
    <xf numFmtId="1" fontId="17" fillId="0" borderId="36" xfId="79" applyNumberFormat="1" applyFont="1" applyFill="1" applyBorder="1" applyAlignment="1">
      <alignment horizontal="center" vertical="center" wrapText="1"/>
      <protection/>
    </xf>
    <xf numFmtId="1" fontId="27" fillId="0" borderId="37" xfId="79" applyNumberFormat="1" applyFont="1" applyFill="1" applyBorder="1" applyAlignment="1">
      <alignment horizontal="center" vertical="center"/>
      <protection/>
    </xf>
    <xf numFmtId="1" fontId="27" fillId="0" borderId="38" xfId="79" applyNumberFormat="1" applyFont="1" applyFill="1" applyBorder="1" applyAlignment="1">
      <alignment horizontal="center" vertical="center"/>
      <protection/>
    </xf>
    <xf numFmtId="1" fontId="27" fillId="0" borderId="39" xfId="79" applyNumberFormat="1" applyFont="1" applyFill="1" applyBorder="1" applyAlignment="1">
      <alignment horizontal="center" vertical="center"/>
      <protection/>
    </xf>
    <xf numFmtId="1" fontId="27" fillId="0" borderId="40" xfId="79" applyNumberFormat="1" applyFont="1" applyFill="1" applyBorder="1" applyAlignment="1">
      <alignment horizontal="center" vertical="center"/>
      <protection/>
    </xf>
    <xf numFmtId="1" fontId="27" fillId="0" borderId="41" xfId="79" applyNumberFormat="1" applyFont="1" applyFill="1" applyBorder="1" applyAlignment="1">
      <alignment horizontal="center" vertical="center"/>
      <protection/>
    </xf>
    <xf numFmtId="1" fontId="40" fillId="0" borderId="0" xfId="79" applyNumberFormat="1" applyFont="1" applyFill="1" applyAlignment="1">
      <alignment horizontal="center" vertical="center"/>
      <protection/>
    </xf>
    <xf numFmtId="1" fontId="17" fillId="0" borderId="19" xfId="79" applyNumberFormat="1" applyFill="1" applyBorder="1" applyAlignment="1">
      <alignment horizontal="center" vertical="center" wrapText="1"/>
      <protection/>
    </xf>
    <xf numFmtId="1" fontId="17" fillId="0" borderId="21" xfId="79" applyNumberFormat="1" applyFill="1" applyBorder="1" applyAlignment="1">
      <alignment horizontal="center" vertical="center"/>
      <protection/>
    </xf>
    <xf numFmtId="1" fontId="17" fillId="0" borderId="23" xfId="79" applyNumberFormat="1" applyFill="1" applyBorder="1" applyAlignment="1">
      <alignment horizontal="center" vertical="center"/>
      <protection/>
    </xf>
    <xf numFmtId="1" fontId="17" fillId="0" borderId="25" xfId="79" applyNumberFormat="1" applyFill="1" applyBorder="1" applyAlignment="1">
      <alignment horizontal="center" vertical="center"/>
      <protection/>
    </xf>
    <xf numFmtId="1" fontId="17" fillId="0" borderId="27" xfId="79" applyNumberFormat="1" applyFill="1" applyBorder="1" applyAlignment="1">
      <alignment horizontal="center" vertical="center"/>
      <protection/>
    </xf>
    <xf numFmtId="1" fontId="17" fillId="0" borderId="29" xfId="79" applyNumberFormat="1" applyFill="1" applyBorder="1" applyAlignment="1">
      <alignment horizontal="center" vertical="center"/>
      <protection/>
    </xf>
    <xf numFmtId="1" fontId="17" fillId="0" borderId="0" xfId="79" applyNumberForma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49" fontId="1" fillId="0" borderId="0" xfId="78" applyNumberFormat="1" applyFont="1" applyFill="1">
      <alignment/>
      <protection/>
    </xf>
    <xf numFmtId="49" fontId="52" fillId="0" borderId="21" xfId="78" applyNumberFormat="1" applyFont="1" applyFill="1" applyBorder="1" applyAlignment="1">
      <alignment horizontal="center" vertical="center" wrapText="1"/>
      <protection/>
    </xf>
    <xf numFmtId="49" fontId="17" fillId="0" borderId="0" xfId="78" applyNumberFormat="1" applyFill="1">
      <alignment/>
      <protection/>
    </xf>
    <xf numFmtId="0" fontId="41" fillId="0" borderId="17" xfId="72" applyNumberFormat="1" applyFont="1" applyBorder="1" applyAlignment="1">
      <alignment vertical="center"/>
      <protection/>
    </xf>
    <xf numFmtId="0" fontId="57" fillId="0" borderId="0" xfId="72" applyNumberFormat="1" applyFont="1" applyAlignment="1">
      <alignment horizontal="left" vertical="center"/>
      <protection/>
    </xf>
    <xf numFmtId="0" fontId="57" fillId="0" borderId="32" xfId="72" applyNumberFormat="1" applyFont="1" applyBorder="1" applyAlignment="1">
      <alignment horizontal="left" vertical="center"/>
      <protection/>
    </xf>
    <xf numFmtId="49" fontId="2" fillId="0" borderId="35" xfId="78" applyNumberFormat="1" applyFont="1" applyFill="1" applyBorder="1" applyAlignment="1">
      <alignment/>
      <protection/>
    </xf>
    <xf numFmtId="14" fontId="63" fillId="0" borderId="0" xfId="75" applyNumberFormat="1" applyFont="1" applyAlignment="1">
      <alignment horizontal="center" vertical="center"/>
      <protection/>
    </xf>
    <xf numFmtId="49" fontId="8" fillId="0" borderId="0" xfId="64" applyNumberFormat="1" applyFont="1" applyAlignment="1">
      <alignment vertical="center"/>
      <protection/>
    </xf>
    <xf numFmtId="49" fontId="5" fillId="0" borderId="0" xfId="64" applyNumberFormat="1" applyFont="1" applyAlignment="1">
      <alignment horizontal="left" vertical="center"/>
      <protection/>
    </xf>
    <xf numFmtId="0" fontId="5" fillId="33" borderId="0" xfId="64" applyNumberFormat="1" applyFont="1" applyFill="1" applyAlignment="1">
      <alignment horizontal="left" vertical="center"/>
      <protection/>
    </xf>
    <xf numFmtId="49" fontId="5" fillId="0" borderId="15" xfId="64" applyNumberFormat="1" applyFont="1" applyBorder="1" applyAlignment="1">
      <alignment horizontal="left" vertical="center"/>
      <protection/>
    </xf>
    <xf numFmtId="0" fontId="5" fillId="33" borderId="16" xfId="64" applyNumberFormat="1" applyFont="1" applyFill="1" applyBorder="1" applyAlignment="1">
      <alignment horizontal="left" vertical="center"/>
      <protection/>
    </xf>
    <xf numFmtId="0" fontId="8" fillId="0" borderId="0" xfId="75" applyNumberFormat="1" applyFont="1" applyFill="1" applyBorder="1" applyAlignment="1">
      <alignment horizontal="center" vertical="center"/>
      <protection/>
    </xf>
    <xf numFmtId="49" fontId="23" fillId="0" borderId="0" xfId="75" applyNumberFormat="1" applyFont="1" applyFill="1" applyBorder="1" applyAlignment="1">
      <alignment horizontal="center" vertical="center"/>
      <protection/>
    </xf>
    <xf numFmtId="0" fontId="0" fillId="0" borderId="0" xfId="60">
      <alignment/>
      <protection/>
    </xf>
    <xf numFmtId="49" fontId="2" fillId="0" borderId="15" xfId="78" applyNumberFormat="1" applyFont="1" applyFill="1" applyBorder="1" applyAlignment="1">
      <alignment/>
      <protection/>
    </xf>
    <xf numFmtId="49" fontId="2" fillId="0" borderId="17" xfId="78" applyNumberFormat="1" applyFont="1" applyFill="1" applyBorder="1" applyAlignment="1">
      <alignment/>
      <protection/>
    </xf>
    <xf numFmtId="49" fontId="2" fillId="0" borderId="30" xfId="78" applyNumberFormat="1" applyFont="1" applyFill="1" applyBorder="1" applyAlignment="1">
      <alignment/>
      <protection/>
    </xf>
    <xf numFmtId="49" fontId="2" fillId="0" borderId="16" xfId="78" applyNumberFormat="1" applyFont="1" applyFill="1" applyBorder="1" applyAlignment="1">
      <alignment/>
      <protection/>
    </xf>
    <xf numFmtId="49" fontId="2" fillId="0" borderId="32" xfId="78" applyNumberFormat="1" applyFont="1" applyFill="1" applyBorder="1" applyAlignment="1">
      <alignment/>
      <protection/>
    </xf>
    <xf numFmtId="0" fontId="15" fillId="0" borderId="0" xfId="60" applyFont="1" applyAlignment="1">
      <alignment vertical="center"/>
      <protection/>
    </xf>
    <xf numFmtId="0" fontId="50" fillId="0" borderId="0" xfId="78" applyNumberFormat="1" applyFont="1" applyBorder="1" applyAlignment="1">
      <alignment horizontal="right" vertical="center"/>
      <protection/>
    </xf>
    <xf numFmtId="1" fontId="13" fillId="0" borderId="14" xfId="0" applyNumberFormat="1" applyFont="1" applyFill="1" applyBorder="1" applyAlignment="1">
      <alignment horizontal="center" vertical="center"/>
    </xf>
    <xf numFmtId="0" fontId="21" fillId="0" borderId="0" xfId="76" applyNumberFormat="1" applyFont="1" applyFill="1" applyBorder="1" applyAlignment="1">
      <alignment horizontal="left" vertical="center"/>
      <protection/>
    </xf>
    <xf numFmtId="0" fontId="41" fillId="0" borderId="0" xfId="73" applyNumberFormat="1" applyFont="1" applyFill="1" applyBorder="1" applyAlignment="1">
      <alignment vertical="center"/>
      <protection/>
    </xf>
    <xf numFmtId="0" fontId="45" fillId="0" borderId="0" xfId="73" applyNumberFormat="1" applyFont="1" applyFill="1" applyBorder="1" applyAlignment="1">
      <alignment horizontal="center" vertical="center"/>
      <protection/>
    </xf>
    <xf numFmtId="0" fontId="44" fillId="0" borderId="0" xfId="7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60" applyAlignment="1">
      <alignment vertical="center"/>
      <protection/>
    </xf>
    <xf numFmtId="0" fontId="51" fillId="0" borderId="0" xfId="60" applyNumberFormat="1" applyFont="1" applyAlignment="1">
      <alignment vertical="center"/>
      <protection/>
    </xf>
    <xf numFmtId="0" fontId="44" fillId="0" borderId="0" xfId="73" applyNumberFormat="1" applyFont="1" applyAlignment="1">
      <alignment horizontal="center" vertical="center"/>
      <protection/>
    </xf>
    <xf numFmtId="0" fontId="44" fillId="0" borderId="0" xfId="73" applyNumberFormat="1" applyFont="1" applyBorder="1" applyAlignment="1">
      <alignment horizontal="center" vertical="center"/>
      <protection/>
    </xf>
    <xf numFmtId="0" fontId="43" fillId="0" borderId="0" xfId="73" applyNumberFormat="1" applyFont="1" applyBorder="1" applyAlignment="1">
      <alignment horizontal="centerContinuous" vertical="center"/>
      <protection/>
    </xf>
    <xf numFmtId="0" fontId="42" fillId="0" borderId="0" xfId="73" applyNumberFormat="1" applyFont="1" applyFill="1" applyBorder="1" applyAlignment="1">
      <alignment horizontal="right" vertical="center"/>
      <protection/>
    </xf>
    <xf numFmtId="49" fontId="1" fillId="0" borderId="0" xfId="76" applyNumberFormat="1" applyFont="1" applyBorder="1" applyAlignment="1">
      <alignment vertical="center"/>
      <protection/>
    </xf>
    <xf numFmtId="49" fontId="17" fillId="0" borderId="0" xfId="76" applyNumberFormat="1" applyFont="1" applyBorder="1" applyAlignment="1">
      <alignment vertical="center"/>
      <protection/>
    </xf>
    <xf numFmtId="49" fontId="50" fillId="0" borderId="0" xfId="76" applyNumberFormat="1" applyFont="1" applyBorder="1" applyAlignment="1">
      <alignment horizontal="center"/>
      <protection/>
    </xf>
    <xf numFmtId="0" fontId="15" fillId="0" borderId="0" xfId="73" applyNumberFormat="1" applyFont="1" applyFill="1" applyBorder="1" applyAlignment="1">
      <alignment horizontal="center" vertical="center"/>
      <protection/>
    </xf>
    <xf numFmtId="0" fontId="15" fillId="0" borderId="0" xfId="73" applyNumberFormat="1" applyFont="1" applyAlignment="1">
      <alignment horizontal="left" vertical="center"/>
      <protection/>
    </xf>
    <xf numFmtId="0" fontId="15" fillId="0" borderId="0" xfId="73" applyNumberFormat="1" applyFont="1" applyAlignment="1">
      <alignment horizontal="center" vertical="center"/>
      <protection/>
    </xf>
    <xf numFmtId="0" fontId="15" fillId="0" borderId="0" xfId="73" applyNumberFormat="1" applyFont="1" applyFill="1" applyBorder="1" applyAlignment="1">
      <alignment vertical="center"/>
      <protection/>
    </xf>
    <xf numFmtId="0" fontId="15" fillId="0" borderId="0" xfId="73" applyNumberFormat="1" applyFont="1" applyFill="1" applyBorder="1" applyAlignment="1">
      <alignment horizontal="right" vertical="center"/>
      <protection/>
    </xf>
    <xf numFmtId="0" fontId="15" fillId="0" borderId="0" xfId="76" applyNumberFormat="1" applyFont="1" applyFill="1" applyBorder="1" applyAlignment="1">
      <alignment horizontal="right" vertical="center"/>
      <protection/>
    </xf>
    <xf numFmtId="0" fontId="78" fillId="0" borderId="0" xfId="75" applyFont="1" applyAlignment="1">
      <alignment vertical="center"/>
      <protection/>
    </xf>
    <xf numFmtId="0" fontId="12" fillId="0" borderId="42" xfId="60" applyFont="1" applyBorder="1" applyAlignment="1">
      <alignment horizontal="center" vertical="center"/>
      <protection/>
    </xf>
    <xf numFmtId="0" fontId="17" fillId="0" borderId="0" xfId="75" applyFont="1" applyAlignment="1">
      <alignment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49" fontId="8" fillId="0" borderId="0" xfId="75" applyNumberFormat="1" applyFont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25" fillId="0" borderId="0" xfId="75" applyFont="1" applyAlignment="1">
      <alignment vertical="center"/>
      <protection/>
    </xf>
    <xf numFmtId="14" fontId="63" fillId="0" borderId="0" xfId="60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Alignment="1">
      <alignment horizontal="left" vertical="center"/>
      <protection/>
    </xf>
    <xf numFmtId="0" fontId="5" fillId="35" borderId="0" xfId="75" applyNumberFormat="1" applyFont="1" applyFill="1" applyAlignment="1">
      <alignment horizontal="left" vertical="center"/>
      <protection/>
    </xf>
    <xf numFmtId="49" fontId="5" fillId="0" borderId="0" xfId="75" applyNumberFormat="1" applyFont="1" applyAlignment="1">
      <alignment horizontal="center" vertical="center"/>
      <protection/>
    </xf>
    <xf numFmtId="49" fontId="5" fillId="0" borderId="0" xfId="75" applyNumberFormat="1" applyFont="1" applyAlignment="1">
      <alignment vertical="center"/>
      <protection/>
    </xf>
    <xf numFmtId="49" fontId="65" fillId="0" borderId="0" xfId="75" applyNumberFormat="1" applyFont="1" applyAlignment="1">
      <alignment horizontal="left" vertical="center"/>
      <protection/>
    </xf>
    <xf numFmtId="49" fontId="5" fillId="0" borderId="0" xfId="75" applyNumberFormat="1" applyFont="1" applyAlignment="1">
      <alignment horizontal="right" vertical="center"/>
      <protection/>
    </xf>
    <xf numFmtId="49" fontId="5" fillId="0" borderId="0" xfId="75" applyNumberFormat="1" applyFont="1" applyFill="1" applyAlignment="1">
      <alignment horizontal="left" vertical="center"/>
      <protection/>
    </xf>
    <xf numFmtId="49" fontId="5" fillId="0" borderId="0" xfId="75" applyNumberFormat="1" applyFont="1" applyAlignment="1">
      <alignment horizontal="left" vertical="center"/>
      <protection/>
    </xf>
    <xf numFmtId="14" fontId="63" fillId="0" borderId="0" xfId="75" applyNumberFormat="1" applyFont="1" applyBorder="1" applyAlignment="1">
      <alignment horizontal="center" vertical="center"/>
      <protection/>
    </xf>
    <xf numFmtId="49" fontId="5" fillId="0" borderId="15" xfId="75" applyNumberFormat="1" applyFont="1" applyBorder="1" applyAlignment="1">
      <alignment horizontal="left" vertical="center"/>
      <protection/>
    </xf>
    <xf numFmtId="49" fontId="70" fillId="0" borderId="15" xfId="60" applyNumberFormat="1" applyFont="1" applyFill="1" applyBorder="1" applyAlignment="1">
      <alignment horizontal="center" vertical="center"/>
      <protection/>
    </xf>
    <xf numFmtId="49" fontId="5" fillId="0" borderId="17" xfId="75" applyNumberFormat="1" applyFont="1" applyBorder="1" applyAlignment="1">
      <alignment horizontal="center" vertical="center"/>
      <protection/>
    </xf>
    <xf numFmtId="0" fontId="5" fillId="33" borderId="0" xfId="75" applyNumberFormat="1" applyFont="1" applyFill="1" applyAlignment="1">
      <alignment vertical="center"/>
      <protection/>
    </xf>
    <xf numFmtId="49" fontId="67" fillId="0" borderId="0" xfId="75" applyNumberFormat="1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61" fillId="0" borderId="0" xfId="60" applyFont="1" applyAlignment="1">
      <alignment vertical="center"/>
      <protection/>
    </xf>
    <xf numFmtId="49" fontId="5" fillId="0" borderId="15" xfId="75" applyNumberFormat="1" applyFont="1" applyBorder="1" applyAlignment="1">
      <alignment vertical="center"/>
      <protection/>
    </xf>
    <xf numFmtId="49" fontId="5" fillId="0" borderId="17" xfId="75" applyNumberFormat="1" applyFont="1" applyBorder="1" applyAlignment="1">
      <alignment vertical="center"/>
      <protection/>
    </xf>
    <xf numFmtId="49" fontId="5" fillId="0" borderId="17" xfId="75" applyNumberFormat="1" applyFont="1" applyFill="1" applyBorder="1" applyAlignment="1">
      <alignment horizontal="left" vertical="center"/>
      <protection/>
    </xf>
    <xf numFmtId="49" fontId="69" fillId="0" borderId="0" xfId="75" applyNumberFormat="1" applyFont="1" applyBorder="1" applyAlignment="1">
      <alignment horizontal="center" vertical="center"/>
      <protection/>
    </xf>
    <xf numFmtId="49" fontId="5" fillId="0" borderId="16" xfId="75" applyNumberFormat="1" applyFont="1" applyBorder="1" applyAlignment="1">
      <alignment horizontal="left" vertical="center"/>
      <protection/>
    </xf>
    <xf numFmtId="0" fontId="5" fillId="35" borderId="16" xfId="75" applyNumberFormat="1" applyFont="1" applyFill="1" applyBorder="1" applyAlignment="1">
      <alignment horizontal="left"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65" fillId="0" borderId="0" xfId="60" applyNumberFormat="1" applyFont="1" applyAlignment="1">
      <alignment vertical="center"/>
      <protection/>
    </xf>
    <xf numFmtId="0" fontId="53" fillId="0" borderId="0" xfId="60" applyNumberFormat="1" applyFont="1" applyAlignment="1">
      <alignment vertical="center"/>
      <protection/>
    </xf>
    <xf numFmtId="49" fontId="67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49" fontId="68" fillId="0" borderId="0" xfId="60" applyNumberFormat="1" applyFont="1" applyAlignment="1">
      <alignment vertical="center"/>
      <protection/>
    </xf>
    <xf numFmtId="49" fontId="2" fillId="0" borderId="0" xfId="60" applyNumberFormat="1" applyFont="1" applyAlignment="1">
      <alignment vertical="center"/>
      <protection/>
    </xf>
    <xf numFmtId="0" fontId="5" fillId="0" borderId="17" xfId="75" applyNumberFormat="1" applyFont="1" applyFill="1" applyBorder="1" applyAlignment="1">
      <alignment horizontal="right" vertical="center"/>
      <protection/>
    </xf>
    <xf numFmtId="0" fontId="5" fillId="33" borderId="0" xfId="75" applyNumberFormat="1" applyFont="1" applyFill="1" applyBorder="1" applyAlignment="1">
      <alignment horizontal="right" vertical="center"/>
      <protection/>
    </xf>
    <xf numFmtId="49" fontId="5" fillId="0" borderId="0" xfId="75" applyNumberFormat="1" applyFont="1" applyBorder="1" applyAlignment="1">
      <alignment horizontal="left" vertical="center"/>
      <protection/>
    </xf>
    <xf numFmtId="49" fontId="70" fillId="0" borderId="0" xfId="60" applyNumberFormat="1" applyFont="1" applyFill="1" applyBorder="1" applyAlignment="1">
      <alignment horizontal="center" vertical="center"/>
      <protection/>
    </xf>
    <xf numFmtId="49" fontId="65" fillId="0" borderId="16" xfId="75" applyNumberFormat="1" applyFont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vertical="center"/>
      <protection/>
    </xf>
    <xf numFmtId="49" fontId="5" fillId="0" borderId="31" xfId="75" applyNumberFormat="1" applyFont="1" applyFill="1" applyBorder="1" applyAlignment="1">
      <alignment horizontal="left" vertical="center"/>
      <protection/>
    </xf>
    <xf numFmtId="0" fontId="79" fillId="0" borderId="0" xfId="75" applyNumberFormat="1" applyFont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horizontal="center" vertical="center"/>
      <protection/>
    </xf>
    <xf numFmtId="49" fontId="5" fillId="0" borderId="15" xfId="60" applyNumberFormat="1" applyFont="1" applyBorder="1" applyAlignment="1">
      <alignment horizontal="left" vertical="center"/>
      <protection/>
    </xf>
    <xf numFmtId="49" fontId="64" fillId="0" borderId="17" xfId="60" applyNumberFormat="1" applyFont="1" applyBorder="1" applyAlignment="1">
      <alignment horizontal="right" vertical="center"/>
      <protection/>
    </xf>
    <xf numFmtId="0" fontId="5" fillId="33" borderId="0" xfId="60" applyNumberFormat="1" applyFont="1" applyFill="1" applyBorder="1" applyAlignment="1">
      <alignment horizontal="right" vertical="center"/>
      <protection/>
    </xf>
    <xf numFmtId="49" fontId="65" fillId="0" borderId="0" xfId="60" applyNumberFormat="1" applyFont="1" applyAlignment="1">
      <alignment vertical="center"/>
      <protection/>
    </xf>
    <xf numFmtId="49" fontId="67" fillId="0" borderId="0" xfId="60" applyNumberFormat="1" applyFont="1" applyAlignment="1">
      <alignment horizontal="center" vertical="center"/>
      <protection/>
    </xf>
    <xf numFmtId="49" fontId="9" fillId="0" borderId="0" xfId="60" applyNumberFormat="1" applyFont="1" applyAlignment="1">
      <alignment vertical="center"/>
      <protection/>
    </xf>
    <xf numFmtId="49" fontId="5" fillId="0" borderId="17" xfId="75" applyNumberFormat="1" applyFont="1" applyBorder="1" applyAlignment="1">
      <alignment horizontal="left" vertical="center"/>
      <protection/>
    </xf>
    <xf numFmtId="0" fontId="5" fillId="33" borderId="16" xfId="75" applyNumberFormat="1" applyFont="1" applyFill="1" applyBorder="1" applyAlignment="1">
      <alignment horizontal="left" vertical="center"/>
      <protection/>
    </xf>
    <xf numFmtId="49" fontId="5" fillId="0" borderId="32" xfId="75" applyNumberFormat="1" applyFont="1" applyFill="1" applyBorder="1" applyAlignment="1">
      <alignment horizontal="center" vertical="center"/>
      <protection/>
    </xf>
    <xf numFmtId="49" fontId="5" fillId="0" borderId="18" xfId="75" applyNumberFormat="1" applyFont="1" applyBorder="1" applyAlignment="1">
      <alignment horizontal="center" vertical="center"/>
      <protection/>
    </xf>
    <xf numFmtId="49" fontId="5" fillId="0" borderId="15" xfId="75" applyNumberFormat="1" applyFont="1" applyBorder="1" applyAlignment="1">
      <alignment horizontal="right" vertical="center"/>
      <protection/>
    </xf>
    <xf numFmtId="0" fontId="5" fillId="33" borderId="0" xfId="75" applyNumberFormat="1" applyFont="1" applyFill="1" applyAlignment="1">
      <alignment horizontal="left" vertical="center"/>
      <protection/>
    </xf>
    <xf numFmtId="0" fontId="65" fillId="0" borderId="16" xfId="75" applyNumberFormat="1" applyFont="1" applyBorder="1" applyAlignment="1">
      <alignment horizontal="left" vertical="center"/>
      <protection/>
    </xf>
    <xf numFmtId="49" fontId="5" fillId="0" borderId="16" xfId="60" applyNumberFormat="1" applyFont="1" applyBorder="1" applyAlignment="1">
      <alignment horizontal="left" vertical="center"/>
      <protection/>
    </xf>
    <xf numFmtId="49" fontId="65" fillId="0" borderId="16" xfId="60" applyNumberFormat="1" applyFont="1" applyBorder="1" applyAlignment="1">
      <alignment vertical="center"/>
      <protection/>
    </xf>
    <xf numFmtId="49" fontId="53" fillId="0" borderId="32" xfId="60" applyNumberFormat="1" applyFont="1" applyBorder="1" applyAlignment="1">
      <alignment vertical="center"/>
      <protection/>
    </xf>
    <xf numFmtId="49" fontId="67" fillId="0" borderId="0" xfId="60" applyNumberFormat="1" applyFont="1" applyBorder="1" applyAlignment="1">
      <alignment vertical="center"/>
      <protection/>
    </xf>
    <xf numFmtId="49" fontId="5" fillId="0" borderId="15" xfId="60" applyNumberFormat="1" applyFont="1" applyBorder="1" applyAlignment="1">
      <alignment vertical="center"/>
      <protection/>
    </xf>
    <xf numFmtId="49" fontId="5" fillId="0" borderId="17" xfId="60" applyNumberFormat="1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49" fontId="5" fillId="0" borderId="0" xfId="60" applyNumberFormat="1" applyFont="1" applyAlignment="1">
      <alignment vertical="center"/>
      <protection/>
    </xf>
    <xf numFmtId="49" fontId="5" fillId="0" borderId="32" xfId="75" applyNumberFormat="1" applyFont="1" applyBorder="1" applyAlignment="1">
      <alignment horizontal="left" vertical="center"/>
      <protection/>
    </xf>
    <xf numFmtId="49" fontId="5" fillId="0" borderId="32" xfId="75" applyNumberFormat="1" applyFont="1" applyBorder="1" applyAlignment="1">
      <alignment horizontal="right" vertical="center"/>
      <protection/>
    </xf>
    <xf numFmtId="49" fontId="5" fillId="0" borderId="0" xfId="75" applyNumberFormat="1" applyFont="1" applyBorder="1" applyAlignment="1">
      <alignment horizontal="right" vertical="center"/>
      <protection/>
    </xf>
    <xf numFmtId="49" fontId="5" fillId="0" borderId="31" xfId="75" applyNumberFormat="1" applyFont="1" applyBorder="1" applyAlignment="1">
      <alignment horizontal="left" vertical="center"/>
      <protection/>
    </xf>
    <xf numFmtId="49" fontId="5" fillId="0" borderId="15" xfId="75" applyNumberFormat="1" applyFont="1" applyBorder="1" applyAlignment="1">
      <alignment horizontal="center" vertical="center"/>
      <protection/>
    </xf>
    <xf numFmtId="49" fontId="64" fillId="0" borderId="0" xfId="60" applyNumberFormat="1" applyFont="1" applyAlignment="1">
      <alignment vertical="center"/>
      <protection/>
    </xf>
    <xf numFmtId="0" fontId="5" fillId="33" borderId="0" xfId="60" applyNumberFormat="1" applyFont="1" applyFill="1" applyBorder="1" applyAlignment="1">
      <alignment vertical="center"/>
      <protection/>
    </xf>
    <xf numFmtId="49" fontId="5" fillId="0" borderId="0" xfId="75" applyNumberFormat="1" applyFont="1" applyFill="1" applyBorder="1" applyAlignment="1">
      <alignment vertical="center"/>
      <protection/>
    </xf>
    <xf numFmtId="0" fontId="8" fillId="0" borderId="0" xfId="75" applyNumberFormat="1" applyFont="1" applyAlignment="1">
      <alignment horizontal="center" vertical="center"/>
      <protection/>
    </xf>
    <xf numFmtId="49" fontId="53" fillId="0" borderId="0" xfId="60" applyNumberFormat="1" applyFont="1" applyAlignment="1">
      <alignment vertical="center"/>
      <protection/>
    </xf>
    <xf numFmtId="49" fontId="5" fillId="0" borderId="0" xfId="60" applyNumberFormat="1" applyFont="1" applyBorder="1" applyAlignment="1">
      <alignment horizontal="right" vertical="center"/>
      <protection/>
    </xf>
    <xf numFmtId="49" fontId="5" fillId="0" borderId="0" xfId="60" applyNumberFormat="1" applyFont="1" applyAlignment="1">
      <alignment vertical="center"/>
      <protection/>
    </xf>
    <xf numFmtId="0" fontId="5" fillId="33" borderId="18" xfId="75" applyNumberFormat="1" applyFont="1" applyFill="1" applyBorder="1" applyAlignment="1">
      <alignment horizontal="right" vertical="center"/>
      <protection/>
    </xf>
    <xf numFmtId="49" fontId="5" fillId="0" borderId="32" xfId="75" applyNumberFormat="1" applyFont="1" applyFill="1" applyBorder="1" applyAlignment="1">
      <alignment horizontal="left" vertical="center"/>
      <protection/>
    </xf>
    <xf numFmtId="49" fontId="67" fillId="0" borderId="32" xfId="60" applyNumberFormat="1" applyFont="1" applyBorder="1" applyAlignment="1">
      <alignment horizontal="center" vertical="center"/>
      <protection/>
    </xf>
    <xf numFmtId="49" fontId="67" fillId="0" borderId="0" xfId="60" applyNumberFormat="1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31" xfId="60" applyNumberFormat="1" applyFont="1" applyBorder="1" applyAlignment="1">
      <alignment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5" fillId="33" borderId="16" xfId="75" applyNumberFormat="1" applyFont="1" applyFill="1" applyBorder="1" applyAlignment="1">
      <alignment horizontal="right" vertical="center"/>
      <protection/>
    </xf>
    <xf numFmtId="49" fontId="8" fillId="0" borderId="0" xfId="75" applyNumberFormat="1" applyFont="1" applyBorder="1" applyAlignment="1">
      <alignment horizontal="center" vertical="center"/>
      <protection/>
    </xf>
    <xf numFmtId="0" fontId="5" fillId="0" borderId="0" xfId="75" applyNumberFormat="1" applyFont="1" applyFill="1" applyAlignment="1">
      <alignment horizontal="left" vertical="center"/>
      <protection/>
    </xf>
    <xf numFmtId="49" fontId="23" fillId="0" borderId="0" xfId="75" applyNumberFormat="1" applyFont="1" applyBorder="1" applyAlignment="1">
      <alignment horizontal="center" vertical="center"/>
      <protection/>
    </xf>
    <xf numFmtId="49" fontId="8" fillId="0" borderId="0" xfId="60" applyNumberFormat="1" applyFont="1" applyAlignment="1">
      <alignment vertical="center"/>
      <protection/>
    </xf>
    <xf numFmtId="49" fontId="23" fillId="0" borderId="0" xfId="75" applyNumberFormat="1" applyFont="1" applyAlignment="1">
      <alignment horizontal="right" vertical="center"/>
      <protection/>
    </xf>
    <xf numFmtId="0" fontId="5" fillId="33" borderId="18" xfId="60" applyNumberFormat="1" applyFont="1" applyFill="1" applyBorder="1" applyAlignment="1">
      <alignment vertical="center"/>
      <protection/>
    </xf>
    <xf numFmtId="0" fontId="5" fillId="33" borderId="0" xfId="75" applyNumberFormat="1" applyFont="1" applyFill="1" applyAlignment="1">
      <alignment horizontal="right" vertical="center"/>
      <protection/>
    </xf>
    <xf numFmtId="49" fontId="28" fillId="0" borderId="0" xfId="75" applyNumberFormat="1" applyFont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left" vertical="center"/>
      <protection/>
    </xf>
    <xf numFmtId="49" fontId="69" fillId="0" borderId="0" xfId="60" applyNumberFormat="1" applyFont="1" applyAlignment="1">
      <alignment horizontal="center" vertical="center"/>
      <protection/>
    </xf>
    <xf numFmtId="49" fontId="62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horizontal="center" vertical="center"/>
      <protection/>
    </xf>
    <xf numFmtId="49" fontId="8" fillId="0" borderId="0" xfId="60" applyNumberFormat="1" applyFont="1" applyBorder="1" applyAlignment="1">
      <alignment vertical="center"/>
      <protection/>
    </xf>
    <xf numFmtId="0" fontId="5" fillId="33" borderId="0" xfId="60" applyNumberFormat="1" applyFont="1" applyFill="1" applyBorder="1" applyAlignment="1">
      <alignment vertical="center"/>
      <protection/>
    </xf>
    <xf numFmtId="49" fontId="8" fillId="0" borderId="0" xfId="75" applyNumberFormat="1" applyFont="1" applyAlignment="1">
      <alignment vertical="center"/>
      <protection/>
    </xf>
    <xf numFmtId="49" fontId="5" fillId="0" borderId="18" xfId="60" applyNumberFormat="1" applyFont="1" applyBorder="1" applyAlignment="1">
      <alignment horizontal="right" vertical="center"/>
      <protection/>
    </xf>
    <xf numFmtId="49" fontId="5" fillId="0" borderId="15" xfId="60" applyNumberFormat="1" applyFont="1" applyBorder="1" applyAlignment="1">
      <alignment horizontal="center" vertical="center"/>
      <protection/>
    </xf>
    <xf numFmtId="49" fontId="2" fillId="0" borderId="0" xfId="75" applyNumberFormat="1" applyFont="1" applyAlignment="1">
      <alignment vertical="center"/>
      <protection/>
    </xf>
    <xf numFmtId="49" fontId="8" fillId="0" borderId="31" xfId="60" applyNumberFormat="1" applyFont="1" applyBorder="1" applyAlignment="1">
      <alignment vertical="center"/>
      <protection/>
    </xf>
    <xf numFmtId="49" fontId="66" fillId="0" borderId="0" xfId="60" applyNumberFormat="1" applyFont="1" applyAlignment="1">
      <alignment vertical="center"/>
      <protection/>
    </xf>
    <xf numFmtId="0" fontId="5" fillId="33" borderId="18" xfId="60" applyNumberFormat="1" applyFont="1" applyFill="1" applyBorder="1" applyAlignment="1">
      <alignment horizontal="right" vertical="center"/>
      <protection/>
    </xf>
    <xf numFmtId="0" fontId="5" fillId="35" borderId="0" xfId="60" applyNumberFormat="1" applyFont="1" applyFill="1" applyAlignment="1">
      <alignment vertical="center"/>
      <protection/>
    </xf>
    <xf numFmtId="49" fontId="2" fillId="0" borderId="15" xfId="60" applyNumberFormat="1" applyFont="1" applyBorder="1" applyAlignment="1">
      <alignment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2" fillId="0" borderId="0" xfId="75" applyNumberFormat="1" applyFont="1" applyAlignment="1">
      <alignment horizontal="center" vertical="center"/>
      <protection/>
    </xf>
    <xf numFmtId="49" fontId="3" fillId="0" borderId="0" xfId="60" applyNumberFormat="1" applyFont="1" applyBorder="1" applyAlignment="1">
      <alignment horizontal="left" vertical="center"/>
      <protection/>
    </xf>
    <xf numFmtId="49" fontId="55" fillId="0" borderId="15" xfId="60" applyNumberFormat="1" applyFont="1" applyBorder="1" applyAlignment="1">
      <alignment vertical="center"/>
      <protection/>
    </xf>
    <xf numFmtId="49" fontId="3" fillId="0" borderId="0" xfId="60" applyNumberFormat="1" applyFont="1" applyBorder="1" applyAlignment="1">
      <alignment vertical="center"/>
      <protection/>
    </xf>
    <xf numFmtId="49" fontId="3" fillId="0" borderId="0" xfId="60" applyNumberFormat="1" applyFont="1" applyAlignment="1">
      <alignment vertical="center"/>
      <protection/>
    </xf>
    <xf numFmtId="49" fontId="4" fillId="0" borderId="0" xfId="75" applyNumberFormat="1" applyFont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vertical="center"/>
      <protection/>
    </xf>
    <xf numFmtId="0" fontId="25" fillId="0" borderId="0" xfId="75" applyFont="1" applyFill="1" applyAlignment="1">
      <alignment vertical="center"/>
      <protection/>
    </xf>
    <xf numFmtId="49" fontId="5" fillId="0" borderId="0" xfId="75" applyNumberFormat="1" applyFont="1" applyFill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vertical="center"/>
      <protection/>
    </xf>
    <xf numFmtId="49" fontId="2" fillId="0" borderId="0" xfId="75" applyNumberFormat="1" applyFont="1" applyFill="1" applyBorder="1" applyAlignment="1">
      <alignment vertical="center"/>
      <protection/>
    </xf>
    <xf numFmtId="49" fontId="8" fillId="0" borderId="0" xfId="75" applyNumberFormat="1" applyFont="1" applyFill="1" applyBorder="1" applyAlignment="1">
      <alignment vertical="center"/>
      <protection/>
    </xf>
    <xf numFmtId="49" fontId="69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right" vertical="center"/>
      <protection/>
    </xf>
    <xf numFmtId="14" fontId="63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left" vertical="center"/>
      <protection/>
    </xf>
    <xf numFmtId="49" fontId="65" fillId="0" borderId="0" xfId="75" applyNumberFormat="1" applyFont="1" applyFill="1" applyBorder="1" applyAlignment="1">
      <alignment horizontal="left" vertical="center"/>
      <protection/>
    </xf>
    <xf numFmtId="49" fontId="28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center" vertical="center"/>
      <protection/>
    </xf>
    <xf numFmtId="0" fontId="17" fillId="0" borderId="0" xfId="75" applyFont="1" applyFill="1" applyBorder="1" applyAlignment="1">
      <alignment vertical="center"/>
      <protection/>
    </xf>
    <xf numFmtId="49" fontId="23" fillId="0" borderId="0" xfId="75" applyNumberFormat="1" applyFont="1" applyFill="1" applyBorder="1" applyAlignment="1">
      <alignment horizontal="left" vertical="center"/>
      <protection/>
    </xf>
    <xf numFmtId="0" fontId="5" fillId="0" borderId="0" xfId="75" applyFont="1" applyFill="1" applyBorder="1" applyAlignment="1">
      <alignment vertical="center"/>
      <protection/>
    </xf>
    <xf numFmtId="49" fontId="80" fillId="0" borderId="0" xfId="75" applyNumberFormat="1" applyFont="1" applyFill="1" applyBorder="1" applyAlignment="1">
      <alignment horizontal="center" vertical="center"/>
      <protection/>
    </xf>
    <xf numFmtId="49" fontId="5" fillId="0" borderId="31" xfId="75" applyNumberFormat="1" applyFont="1" applyBorder="1" applyAlignment="1">
      <alignment horizontal="right" vertical="center"/>
      <protection/>
    </xf>
    <xf numFmtId="49" fontId="69" fillId="0" borderId="31" xfId="75" applyNumberFormat="1" applyFont="1" applyBorder="1" applyAlignment="1">
      <alignment horizontal="center" vertical="center"/>
      <protection/>
    </xf>
    <xf numFmtId="49" fontId="70" fillId="0" borderId="31" xfId="75" applyNumberFormat="1" applyFont="1" applyFill="1" applyBorder="1" applyAlignment="1">
      <alignment horizontal="center" vertical="center"/>
      <protection/>
    </xf>
    <xf numFmtId="0" fontId="8" fillId="0" borderId="31" xfId="75" applyNumberFormat="1" applyFont="1" applyBorder="1" applyAlignment="1">
      <alignment horizontal="center" vertical="center"/>
      <protection/>
    </xf>
    <xf numFmtId="0" fontId="65" fillId="0" borderId="32" xfId="75" applyNumberFormat="1" applyFont="1" applyBorder="1" applyAlignment="1">
      <alignment horizontal="left" vertical="center"/>
      <protection/>
    </xf>
    <xf numFmtId="0" fontId="1" fillId="0" borderId="0" xfId="75" applyFont="1" applyAlignment="1">
      <alignment vertical="center"/>
      <protection/>
    </xf>
    <xf numFmtId="49" fontId="3" fillId="0" borderId="0" xfId="75" applyNumberFormat="1" applyFont="1" applyFill="1" applyAlignment="1">
      <alignment vertical="center"/>
      <protection/>
    </xf>
    <xf numFmtId="49" fontId="3" fillId="0" borderId="0" xfId="75" applyNumberFormat="1" applyFont="1" applyAlignment="1">
      <alignment vertical="center"/>
      <protection/>
    </xf>
    <xf numFmtId="49" fontId="3" fillId="0" borderId="0" xfId="75" applyNumberFormat="1" applyFont="1" applyFill="1" applyBorder="1" applyAlignment="1">
      <alignment vertical="center"/>
      <protection/>
    </xf>
    <xf numFmtId="49" fontId="3" fillId="0" borderId="0" xfId="75" applyNumberFormat="1" applyFont="1" applyFill="1" applyBorder="1" applyAlignment="1">
      <alignment horizontal="left" vertical="center"/>
      <protection/>
    </xf>
    <xf numFmtId="0" fontId="3" fillId="0" borderId="0" xfId="75" applyNumberFormat="1" applyFont="1" applyFill="1" applyBorder="1" applyAlignment="1">
      <alignment horizontal="left" vertical="center"/>
      <protection/>
    </xf>
    <xf numFmtId="0" fontId="58" fillId="0" borderId="0" xfId="75" applyNumberFormat="1" applyFont="1" applyFill="1" applyBorder="1" applyAlignment="1">
      <alignment horizontal="left" vertical="center"/>
      <protection/>
    </xf>
    <xf numFmtId="0" fontId="1" fillId="0" borderId="0" xfId="75" applyNumberFormat="1" applyFont="1" applyAlignment="1">
      <alignment horizontal="right" vertical="center"/>
      <protection/>
    </xf>
    <xf numFmtId="49" fontId="58" fillId="0" borderId="0" xfId="75" applyNumberFormat="1" applyFont="1" applyFill="1" applyBorder="1" applyAlignment="1">
      <alignment horizontal="left"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41" fillId="0" borderId="17" xfId="73" applyNumberFormat="1" applyFont="1" applyBorder="1" applyAlignment="1">
      <alignment vertical="center"/>
      <protection/>
    </xf>
    <xf numFmtId="0" fontId="41" fillId="0" borderId="31" xfId="73" applyNumberFormat="1" applyFont="1" applyBorder="1" applyAlignment="1">
      <alignment vertical="center"/>
      <protection/>
    </xf>
    <xf numFmtId="0" fontId="41" fillId="0" borderId="32" xfId="73" applyNumberFormat="1" applyFont="1" applyBorder="1" applyAlignment="1">
      <alignment vertical="center"/>
      <protection/>
    </xf>
    <xf numFmtId="0" fontId="79" fillId="0" borderId="0" xfId="75" applyNumberFormat="1" applyFont="1" applyBorder="1" applyAlignment="1">
      <alignment horizontal="center" vertical="center"/>
      <protection/>
    </xf>
    <xf numFmtId="0" fontId="82" fillId="0" borderId="0" xfId="80" applyFont="1" applyAlignment="1">
      <alignment vertical="center" wrapText="1" shrinkToFit="1"/>
      <protection/>
    </xf>
    <xf numFmtId="0" fontId="72" fillId="0" borderId="0" xfId="80" applyFont="1" applyAlignment="1">
      <alignment vertical="center" wrapText="1" shrinkToFit="1"/>
      <protection/>
    </xf>
    <xf numFmtId="0" fontId="81" fillId="0" borderId="0" xfId="80">
      <alignment/>
      <protection/>
    </xf>
    <xf numFmtId="0" fontId="83" fillId="0" borderId="0" xfId="80" applyFont="1" applyBorder="1" applyAlignment="1">
      <alignment horizontal="center" vertical="center"/>
      <protection/>
    </xf>
    <xf numFmtId="0" fontId="81" fillId="0" borderId="43" xfId="80" applyBorder="1">
      <alignment/>
      <protection/>
    </xf>
    <xf numFmtId="0" fontId="81" fillId="0" borderId="0" xfId="80" applyBorder="1">
      <alignment/>
      <protection/>
    </xf>
    <xf numFmtId="0" fontId="37" fillId="35" borderId="44" xfId="80" applyFont="1" applyFill="1" applyBorder="1" applyAlignment="1">
      <alignment horizontal="center"/>
      <protection/>
    </xf>
    <xf numFmtId="0" fontId="48" fillId="0" borderId="0" xfId="80" applyFont="1" applyBorder="1" applyAlignment="1">
      <alignment horizontal="center" vertical="center"/>
      <protection/>
    </xf>
    <xf numFmtId="0" fontId="81" fillId="0" borderId="0" xfId="80" applyNumberFormat="1">
      <alignment/>
      <protection/>
    </xf>
    <xf numFmtId="0" fontId="37" fillId="0" borderId="21" xfId="80" applyFont="1" applyBorder="1" applyAlignment="1">
      <alignment horizontal="center"/>
      <protection/>
    </xf>
    <xf numFmtId="0" fontId="37" fillId="0" borderId="23" xfId="80" applyNumberFormat="1" applyFont="1" applyBorder="1" applyAlignment="1">
      <alignment horizontal="center"/>
      <protection/>
    </xf>
    <xf numFmtId="0" fontId="37" fillId="0" borderId="23" xfId="80" applyFont="1" applyBorder="1" applyAlignment="1">
      <alignment horizontal="center"/>
      <protection/>
    </xf>
    <xf numFmtId="0" fontId="75" fillId="0" borderId="34" xfId="80" applyNumberFormat="1" applyFont="1" applyBorder="1" applyAlignment="1">
      <alignment horizontal="center" vertical="center"/>
      <protection/>
    </xf>
    <xf numFmtId="0" fontId="37" fillId="0" borderId="21" xfId="80" applyNumberFormat="1" applyFont="1" applyBorder="1" applyAlignment="1">
      <alignment/>
      <protection/>
    </xf>
    <xf numFmtId="0" fontId="81" fillId="0" borderId="45" xfId="80" applyBorder="1" applyAlignment="1">
      <alignment vertical="center"/>
      <protection/>
    </xf>
    <xf numFmtId="0" fontId="81" fillId="0" borderId="21" xfId="80" applyBorder="1" applyAlignment="1">
      <alignment vertical="center"/>
      <protection/>
    </xf>
    <xf numFmtId="0" fontId="25" fillId="0" borderId="0" xfId="80" applyFont="1" applyAlignment="1">
      <alignment horizontal="center" vertical="center"/>
      <protection/>
    </xf>
    <xf numFmtId="0" fontId="37" fillId="0" borderId="0" xfId="80" applyNumberFormat="1" applyFont="1" applyBorder="1" applyAlignment="1">
      <alignment/>
      <protection/>
    </xf>
    <xf numFmtId="0" fontId="81" fillId="0" borderId="0" xfId="80" applyBorder="1" applyAlignment="1">
      <alignment vertical="center"/>
      <protection/>
    </xf>
    <xf numFmtId="0" fontId="37" fillId="0" borderId="44" xfId="80" applyNumberFormat="1" applyFont="1" applyBorder="1">
      <alignment/>
      <protection/>
    </xf>
    <xf numFmtId="0" fontId="37" fillId="0" borderId="0" xfId="80" applyFont="1">
      <alignment/>
      <protection/>
    </xf>
    <xf numFmtId="0" fontId="37" fillId="0" borderId="0" xfId="80" applyFont="1" applyAlignment="1">
      <alignment horizontal="right" vertical="center"/>
      <protection/>
    </xf>
    <xf numFmtId="0" fontId="81" fillId="0" borderId="46" xfId="80" applyBorder="1">
      <alignment/>
      <protection/>
    </xf>
    <xf numFmtId="0" fontId="81" fillId="0" borderId="47" xfId="80" applyBorder="1">
      <alignment/>
      <protection/>
    </xf>
    <xf numFmtId="0" fontId="82" fillId="0" borderId="0" xfId="74" applyFont="1" applyAlignment="1">
      <alignment vertical="center" wrapText="1" shrinkToFit="1"/>
      <protection/>
    </xf>
    <xf numFmtId="0" fontId="81" fillId="0" borderId="0" xfId="74">
      <alignment/>
      <protection/>
    </xf>
    <xf numFmtId="0" fontId="87" fillId="0" borderId="0" xfId="74" applyFont="1" applyBorder="1" applyAlignment="1">
      <alignment vertical="center"/>
      <protection/>
    </xf>
    <xf numFmtId="0" fontId="87" fillId="0" borderId="0" xfId="74" applyFont="1" applyBorder="1" applyAlignment="1">
      <alignment horizontal="center" vertical="center"/>
      <protection/>
    </xf>
    <xf numFmtId="0" fontId="6" fillId="33" borderId="0" xfId="74" applyFont="1" applyFill="1" applyAlignment="1">
      <alignment vertical="center"/>
      <protection/>
    </xf>
    <xf numFmtId="0" fontId="88" fillId="0" borderId="0" xfId="74" applyFont="1" applyBorder="1" applyAlignment="1">
      <alignment vertical="center"/>
      <protection/>
    </xf>
    <xf numFmtId="0" fontId="89" fillId="0" borderId="0" xfId="74" applyFont="1" applyAlignment="1">
      <alignment vertical="center"/>
      <protection/>
    </xf>
    <xf numFmtId="0" fontId="90" fillId="0" borderId="0" xfId="74" applyFont="1" applyAlignment="1">
      <alignment vertical="center"/>
      <protection/>
    </xf>
    <xf numFmtId="0" fontId="91" fillId="0" borderId="0" xfId="74" applyFont="1" applyAlignment="1">
      <alignment vertical="center"/>
      <protection/>
    </xf>
    <xf numFmtId="0" fontId="60" fillId="0" borderId="0" xfId="74" applyFont="1" applyAlignment="1">
      <alignment horizontal="center" vertical="center"/>
      <protection/>
    </xf>
    <xf numFmtId="0" fontId="40" fillId="0" borderId="0" xfId="74" applyFont="1" applyAlignment="1">
      <alignment horizontal="center" vertical="center"/>
      <protection/>
    </xf>
    <xf numFmtId="0" fontId="6" fillId="0" borderId="0" xfId="74" applyFont="1" applyAlignment="1">
      <alignment vertical="center"/>
      <protection/>
    </xf>
    <xf numFmtId="0" fontId="0" fillId="33" borderId="0" xfId="74" applyFont="1" applyFill="1" applyAlignment="1">
      <alignment vertical="center"/>
      <protection/>
    </xf>
    <xf numFmtId="0" fontId="0" fillId="0" borderId="0" xfId="74" applyFont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0" fontId="25" fillId="0" borderId="0" xfId="74" applyFont="1" applyAlignment="1">
      <alignment vertical="center"/>
      <protection/>
    </xf>
    <xf numFmtId="0" fontId="6" fillId="0" borderId="31" xfId="74" applyFont="1" applyBorder="1" applyAlignment="1">
      <alignment vertical="center"/>
      <protection/>
    </xf>
    <xf numFmtId="0" fontId="0" fillId="0" borderId="0" xfId="74" applyFont="1" applyBorder="1" applyAlignment="1">
      <alignment vertical="center"/>
      <protection/>
    </xf>
    <xf numFmtId="0" fontId="81" fillId="0" borderId="0" xfId="74" applyAlignment="1">
      <alignment vertical="center"/>
      <protection/>
    </xf>
    <xf numFmtId="0" fontId="71" fillId="0" borderId="0" xfId="74" applyFont="1" applyBorder="1" applyAlignment="1">
      <alignment horizontal="center" vertical="center"/>
      <protection/>
    </xf>
    <xf numFmtId="0" fontId="92" fillId="0" borderId="0" xfId="74" applyFont="1" applyBorder="1" applyAlignment="1">
      <alignment horizontal="left" vertical="center"/>
      <protection/>
    </xf>
    <xf numFmtId="0" fontId="0" fillId="0" borderId="0" xfId="74" applyFont="1" applyFill="1" applyAlignment="1">
      <alignment vertical="center"/>
      <protection/>
    </xf>
    <xf numFmtId="0" fontId="0" fillId="33" borderId="0" xfId="74" applyFont="1" applyFill="1" applyBorder="1" applyAlignment="1">
      <alignment vertical="center"/>
      <protection/>
    </xf>
    <xf numFmtId="0" fontId="12" fillId="0" borderId="0" xfId="74" applyFont="1" applyAlignment="1">
      <alignment horizontal="center" vertical="center"/>
      <protection/>
    </xf>
    <xf numFmtId="0" fontId="82" fillId="0" borderId="0" xfId="74" applyFont="1" applyBorder="1" applyAlignment="1">
      <alignment vertical="center"/>
      <protection/>
    </xf>
    <xf numFmtId="0" fontId="93" fillId="0" borderId="0" xfId="74" applyFont="1" applyAlignment="1">
      <alignment vertical="center"/>
      <protection/>
    </xf>
    <xf numFmtId="0" fontId="13" fillId="0" borderId="0" xfId="74" applyFont="1" applyAlignment="1">
      <alignment vertical="center"/>
      <protection/>
    </xf>
    <xf numFmtId="0" fontId="81" fillId="0" borderId="0" xfId="74" applyAlignment="1">
      <alignment horizontal="center" vertical="center"/>
      <protection/>
    </xf>
    <xf numFmtId="0" fontId="93" fillId="0" borderId="0" xfId="74" applyFont="1" applyBorder="1" applyAlignment="1">
      <alignment horizontal="center" vertical="center"/>
      <protection/>
    </xf>
    <xf numFmtId="49" fontId="95" fillId="0" borderId="0" xfId="74" applyNumberFormat="1" applyFont="1" applyAlignment="1">
      <alignment horizontal="center" vertical="center"/>
      <protection/>
    </xf>
    <xf numFmtId="0" fontId="94" fillId="0" borderId="0" xfId="74" applyFont="1" applyAlignment="1">
      <alignment horizontal="center" vertical="center"/>
      <protection/>
    </xf>
    <xf numFmtId="0" fontId="94" fillId="0" borderId="0" xfId="74" applyFont="1" applyBorder="1" applyAlignment="1">
      <alignment horizontal="center" vertical="center"/>
      <protection/>
    </xf>
    <xf numFmtId="0" fontId="96" fillId="0" borderId="0" xfId="74" applyFont="1" applyAlignment="1">
      <alignment horizontal="center" vertical="center"/>
      <protection/>
    </xf>
    <xf numFmtId="0" fontId="81" fillId="0" borderId="0" xfId="74" applyAlignment="1">
      <alignment horizontal="center"/>
      <protection/>
    </xf>
    <xf numFmtId="0" fontId="97" fillId="0" borderId="0" xfId="74" applyFont="1" applyBorder="1" applyAlignment="1">
      <alignment vertical="center"/>
      <protection/>
    </xf>
    <xf numFmtId="0" fontId="93" fillId="0" borderId="0" xfId="74" applyFont="1" applyAlignment="1">
      <alignment horizontal="center" vertical="center"/>
      <protection/>
    </xf>
    <xf numFmtId="0" fontId="95" fillId="0" borderId="0" xfId="74" applyFont="1" applyAlignment="1">
      <alignment horizontal="center" vertical="center"/>
      <protection/>
    </xf>
    <xf numFmtId="0" fontId="95" fillId="0" borderId="0" xfId="74" applyFont="1" applyAlignment="1">
      <alignment horizontal="center"/>
      <protection/>
    </xf>
    <xf numFmtId="49" fontId="98" fillId="0" borderId="0" xfId="74" applyNumberFormat="1" applyFont="1" applyBorder="1" applyAlignment="1">
      <alignment horizontal="left" vertical="center"/>
      <protection/>
    </xf>
    <xf numFmtId="0" fontId="99" fillId="0" borderId="0" xfId="74" applyNumberFormat="1" applyFont="1" applyBorder="1" applyAlignment="1">
      <alignment horizontal="right" vertical="center"/>
      <protection/>
    </xf>
    <xf numFmtId="49" fontId="98" fillId="0" borderId="0" xfId="74" applyNumberFormat="1" applyFont="1" applyBorder="1" applyAlignment="1">
      <alignment horizontal="right" vertical="center"/>
      <protection/>
    </xf>
    <xf numFmtId="0" fontId="98" fillId="0" borderId="0" xfId="74" applyNumberFormat="1" applyFont="1" applyBorder="1" applyAlignment="1">
      <alignment horizontal="right" vertical="center"/>
      <protection/>
    </xf>
    <xf numFmtId="0" fontId="98" fillId="0" borderId="0" xfId="74" applyNumberFormat="1" applyFont="1" applyBorder="1" applyAlignment="1">
      <alignment horizontal="left" vertical="center"/>
      <protection/>
    </xf>
    <xf numFmtId="49" fontId="99" fillId="0" borderId="0" xfId="74" applyNumberFormat="1" applyFont="1" applyBorder="1" applyAlignment="1">
      <alignment horizontal="right" vertical="center"/>
      <protection/>
    </xf>
    <xf numFmtId="0" fontId="93" fillId="0" borderId="0" xfId="74" applyNumberFormat="1" applyFont="1" applyBorder="1" applyAlignment="1">
      <alignment horizontal="right" vertical="center"/>
      <protection/>
    </xf>
    <xf numFmtId="0" fontId="81" fillId="0" borderId="0" xfId="74" applyFont="1" applyAlignment="1">
      <alignment vertical="center"/>
      <protection/>
    </xf>
    <xf numFmtId="0" fontId="92" fillId="0" borderId="0" xfId="74" applyFont="1" applyAlignment="1">
      <alignment horizontal="left"/>
      <protection/>
    </xf>
    <xf numFmtId="0" fontId="81" fillId="0" borderId="0" xfId="74" applyFont="1">
      <alignment/>
      <protection/>
    </xf>
    <xf numFmtId="0" fontId="81" fillId="0" borderId="0" xfId="74" applyAlignment="1">
      <alignment horizontal="left"/>
      <protection/>
    </xf>
    <xf numFmtId="0" fontId="100" fillId="0" borderId="0" xfId="74" applyFont="1" applyAlignment="1">
      <alignment horizontal="left"/>
      <protection/>
    </xf>
    <xf numFmtId="0" fontId="4" fillId="0" borderId="0" xfId="74" applyFont="1" applyAlignment="1">
      <alignment vertical="center"/>
      <protection/>
    </xf>
    <xf numFmtId="0" fontId="31" fillId="0" borderId="0" xfId="74" applyFont="1" applyAlignment="1">
      <alignment vertical="center"/>
      <protection/>
    </xf>
    <xf numFmtId="0" fontId="70" fillId="0" borderId="15" xfId="74" applyNumberFormat="1" applyFont="1" applyFill="1" applyBorder="1" applyAlignment="1">
      <alignment horizontal="right" vertical="distributed"/>
      <protection/>
    </xf>
    <xf numFmtId="0" fontId="70" fillId="0" borderId="0" xfId="74" applyNumberFormat="1" applyFont="1" applyFill="1" applyAlignment="1">
      <alignment horizontal="left" vertical="distributed"/>
      <protection/>
    </xf>
    <xf numFmtId="0" fontId="102" fillId="0" borderId="17" xfId="74" applyFont="1" applyBorder="1" applyAlignment="1">
      <alignment vertical="center"/>
      <protection/>
    </xf>
    <xf numFmtId="0" fontId="102" fillId="0" borderId="31" xfId="74" applyFont="1" applyBorder="1" applyAlignment="1">
      <alignment vertical="center"/>
      <protection/>
    </xf>
    <xf numFmtId="0" fontId="16" fillId="0" borderId="15" xfId="74" applyNumberFormat="1" applyFont="1" applyFill="1" applyBorder="1" applyAlignment="1">
      <alignment horizontal="right" vertical="distributed"/>
      <protection/>
    </xf>
    <xf numFmtId="0" fontId="16" fillId="0" borderId="0" xfId="74" applyNumberFormat="1" applyFont="1" applyFill="1" applyAlignment="1">
      <alignment horizontal="left" vertical="distributed"/>
      <protection/>
    </xf>
    <xf numFmtId="0" fontId="102" fillId="0" borderId="17" xfId="74" applyFont="1" applyFill="1" applyBorder="1" applyAlignment="1">
      <alignment vertical="center"/>
      <protection/>
    </xf>
    <xf numFmtId="49" fontId="90" fillId="0" borderId="0" xfId="74" applyNumberFormat="1" applyFont="1" applyBorder="1" applyAlignment="1">
      <alignment horizontal="center" vertical="center"/>
      <protection/>
    </xf>
    <xf numFmtId="0" fontId="81" fillId="0" borderId="0" xfId="74" applyFont="1" applyAlignment="1">
      <alignment vertical="center"/>
      <protection/>
    </xf>
    <xf numFmtId="0" fontId="4" fillId="0" borderId="0" xfId="74" applyFont="1" applyBorder="1" applyAlignment="1">
      <alignment horizontal="right" vertical="center"/>
      <protection/>
    </xf>
    <xf numFmtId="0" fontId="8" fillId="36" borderId="0" xfId="74" applyNumberFormat="1" applyFont="1" applyFill="1" applyBorder="1" applyAlignment="1">
      <alignment horizontal="center" vertical="center"/>
      <protection/>
    </xf>
    <xf numFmtId="0" fontId="4" fillId="0" borderId="0" xfId="74" applyFont="1" applyBorder="1" applyAlignment="1">
      <alignment vertical="center"/>
      <protection/>
    </xf>
    <xf numFmtId="0" fontId="21" fillId="0" borderId="17" xfId="74" applyFont="1" applyBorder="1" applyAlignment="1">
      <alignment horizontal="left" vertical="center"/>
      <protection/>
    </xf>
    <xf numFmtId="0" fontId="21" fillId="0" borderId="31" xfId="74" applyFont="1" applyBorder="1" applyAlignment="1">
      <alignment horizontal="left" vertical="center"/>
      <protection/>
    </xf>
    <xf numFmtId="0" fontId="81" fillId="0" borderId="31" xfId="74" applyFont="1" applyBorder="1" applyAlignment="1">
      <alignment vertical="center"/>
      <protection/>
    </xf>
    <xf numFmtId="0" fontId="105" fillId="0" borderId="31" xfId="74" applyFont="1" applyBorder="1" applyAlignment="1">
      <alignment horizontal="left" vertical="center"/>
      <protection/>
    </xf>
    <xf numFmtId="0" fontId="81" fillId="0" borderId="0" xfId="74" applyFont="1">
      <alignment/>
      <protection/>
    </xf>
    <xf numFmtId="0" fontId="21" fillId="0" borderId="0" xfId="74" applyFont="1" applyBorder="1" applyAlignment="1">
      <alignment horizontal="left" vertical="center"/>
      <protection/>
    </xf>
    <xf numFmtId="0" fontId="13" fillId="0" borderId="0" xfId="74" applyFont="1" applyAlignment="1">
      <alignment horizontal="center" vertical="center"/>
      <protection/>
    </xf>
    <xf numFmtId="0" fontId="37" fillId="0" borderId="34" xfId="80" applyFont="1" applyBorder="1" applyAlignment="1">
      <alignment horizontal="center"/>
      <protection/>
    </xf>
    <xf numFmtId="0" fontId="81" fillId="0" borderId="34" xfId="80" applyBorder="1" applyAlignment="1">
      <alignment vertical="center"/>
      <protection/>
    </xf>
    <xf numFmtId="0" fontId="13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shrinkToFit="1"/>
    </xf>
    <xf numFmtId="0" fontId="0" fillId="33" borderId="0" xfId="0" applyNumberFormat="1" applyFill="1" applyAlignment="1">
      <alignment shrinkToFit="1"/>
    </xf>
    <xf numFmtId="0" fontId="0" fillId="0" borderId="0" xfId="0" applyFont="1" applyAlignment="1">
      <alignment shrinkToFit="1"/>
    </xf>
    <xf numFmtId="0" fontId="75" fillId="34" borderId="21" xfId="60" applyFont="1" applyFill="1" applyBorder="1" applyAlignment="1" applyProtection="1">
      <alignment horizontal="center" vertical="center" wrapText="1"/>
      <protection hidden="1"/>
    </xf>
    <xf numFmtId="49" fontId="75" fillId="34" borderId="21" xfId="60" applyNumberFormat="1" applyFont="1" applyFill="1" applyBorder="1" applyAlignment="1" applyProtection="1">
      <alignment horizontal="center" vertical="center"/>
      <protection hidden="1"/>
    </xf>
    <xf numFmtId="0" fontId="75" fillId="34" borderId="21" xfId="60" applyNumberFormat="1" applyFont="1" applyFill="1" applyBorder="1" applyAlignment="1" applyProtection="1">
      <alignment horizontal="center" vertical="center"/>
      <protection hidden="1"/>
    </xf>
    <xf numFmtId="0" fontId="0" fillId="0" borderId="0" xfId="60" applyAlignment="1">
      <alignment horizontal="center" vertical="center"/>
      <protection/>
    </xf>
    <xf numFmtId="0" fontId="7" fillId="0" borderId="21" xfId="60" applyFont="1" applyFill="1" applyBorder="1" applyAlignment="1">
      <alignment horizontal="center"/>
      <protection/>
    </xf>
    <xf numFmtId="49" fontId="7" fillId="0" borderId="21" xfId="60" applyNumberFormat="1" applyFont="1" applyFill="1" applyBorder="1" applyAlignment="1">
      <alignment horizontal="center"/>
      <protection/>
    </xf>
    <xf numFmtId="49" fontId="72" fillId="0" borderId="21" xfId="60" applyNumberFormat="1" applyFont="1" applyFill="1" applyBorder="1" applyAlignment="1">
      <alignment horizontal="center"/>
      <protection/>
    </xf>
    <xf numFmtId="0" fontId="0" fillId="0" borderId="0" xfId="60" applyFill="1">
      <alignment/>
      <protection/>
    </xf>
    <xf numFmtId="49" fontId="0" fillId="0" borderId="0" xfId="60" applyNumberFormat="1">
      <alignment/>
      <protection/>
    </xf>
    <xf numFmtId="0" fontId="0" fillId="0" borderId="0" xfId="60" applyNumberFormat="1">
      <alignment/>
      <protection/>
    </xf>
    <xf numFmtId="0" fontId="0" fillId="0" borderId="0" xfId="0" applyAlignment="1">
      <alignment horizontal="center"/>
    </xf>
    <xf numFmtId="49" fontId="13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61" fillId="0" borderId="0" xfId="80" applyFont="1" applyBorder="1" applyAlignment="1">
      <alignment horizontal="center" vertical="center"/>
      <protection/>
    </xf>
    <xf numFmtId="0" fontId="109" fillId="0" borderId="0" xfId="80" applyFont="1">
      <alignment/>
      <protection/>
    </xf>
    <xf numFmtId="0" fontId="57" fillId="0" borderId="0" xfId="80" applyFont="1" applyAlignment="1">
      <alignment horizontal="center" vertical="center"/>
      <protection/>
    </xf>
    <xf numFmtId="0" fontId="57" fillId="0" borderId="0" xfId="80" applyFont="1" applyBorder="1">
      <alignment/>
      <protection/>
    </xf>
    <xf numFmtId="0" fontId="57" fillId="0" borderId="0" xfId="80" applyFont="1">
      <alignment/>
      <protection/>
    </xf>
    <xf numFmtId="0" fontId="75" fillId="0" borderId="34" xfId="80" applyNumberFormat="1" applyFont="1" applyBorder="1" applyAlignment="1">
      <alignment horizontal="left" vertical="center"/>
      <protection/>
    </xf>
    <xf numFmtId="49" fontId="12" fillId="0" borderId="0" xfId="74" applyNumberFormat="1" applyFont="1" applyAlignment="1">
      <alignment horizontal="center" vertical="center" wrapText="1"/>
      <protection/>
    </xf>
    <xf numFmtId="49" fontId="13" fillId="0" borderId="16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 horizontal="right"/>
    </xf>
    <xf numFmtId="0" fontId="118" fillId="0" borderId="21" xfId="0" applyFont="1" applyFill="1" applyBorder="1" applyAlignment="1">
      <alignment horizontal="center" vertical="center" shrinkToFit="1"/>
    </xf>
    <xf numFmtId="0" fontId="70" fillId="0" borderId="0" xfId="74" applyNumberFormat="1" applyFont="1" applyFill="1" applyBorder="1" applyAlignment="1">
      <alignment horizontal="right" vertical="distributed"/>
      <protection/>
    </xf>
    <xf numFmtId="0" fontId="70" fillId="0" borderId="0" xfId="74" applyNumberFormat="1" applyFont="1" applyFill="1" applyBorder="1" applyAlignment="1">
      <alignment horizontal="left" vertical="distributed"/>
      <protection/>
    </xf>
    <xf numFmtId="0" fontId="88" fillId="0" borderId="0" xfId="74" applyFont="1" applyFill="1" applyBorder="1" applyAlignment="1">
      <alignment vertical="center"/>
      <protection/>
    </xf>
    <xf numFmtId="0" fontId="0" fillId="0" borderId="0" xfId="74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vertical="center"/>
      <protection/>
    </xf>
    <xf numFmtId="0" fontId="8" fillId="0" borderId="0" xfId="74" applyNumberFormat="1" applyFont="1" applyFill="1" applyBorder="1" applyAlignment="1">
      <alignment horizontal="center" vertical="center"/>
      <protection/>
    </xf>
    <xf numFmtId="0" fontId="81" fillId="0" borderId="0" xfId="74" applyFont="1" applyFill="1" applyBorder="1" applyAlignment="1">
      <alignment vertical="center"/>
      <protection/>
    </xf>
    <xf numFmtId="0" fontId="92" fillId="0" borderId="0" xfId="74" applyFont="1" applyFill="1" applyBorder="1" applyAlignment="1">
      <alignment horizontal="left" vertical="center"/>
      <protection/>
    </xf>
    <xf numFmtId="0" fontId="25" fillId="0" borderId="0" xfId="74" applyFont="1" applyFill="1" applyBorder="1" applyAlignment="1">
      <alignment vertical="center"/>
      <protection/>
    </xf>
    <xf numFmtId="0" fontId="81" fillId="0" borderId="0" xfId="74" applyFill="1" applyBorder="1">
      <alignment/>
      <protection/>
    </xf>
    <xf numFmtId="0" fontId="6" fillId="0" borderId="0" xfId="74" applyFont="1" applyFill="1" applyBorder="1" applyAlignment="1">
      <alignment vertical="center"/>
      <protection/>
    </xf>
    <xf numFmtId="0" fontId="102" fillId="0" borderId="0" xfId="74" applyFont="1" applyFill="1" applyBorder="1" applyAlignment="1">
      <alignment vertical="center"/>
      <protection/>
    </xf>
    <xf numFmtId="0" fontId="31" fillId="0" borderId="0" xfId="74" applyFont="1" applyFill="1" applyBorder="1" applyAlignment="1">
      <alignment vertical="center"/>
      <protection/>
    </xf>
    <xf numFmtId="0" fontId="37" fillId="0" borderId="0" xfId="74" applyFont="1" applyFill="1" applyBorder="1" applyAlignment="1">
      <alignment horizontal="left" vertical="center"/>
      <protection/>
    </xf>
    <xf numFmtId="0" fontId="21" fillId="0" borderId="0" xfId="74" applyNumberFormat="1" applyFont="1" applyFill="1" applyBorder="1" applyAlignment="1">
      <alignment vertical="center" shrinkToFit="1"/>
      <protection/>
    </xf>
    <xf numFmtId="0" fontId="13" fillId="0" borderId="0" xfId="74" applyFont="1" applyFill="1" applyBorder="1" applyAlignment="1">
      <alignment vertical="center"/>
      <protection/>
    </xf>
    <xf numFmtId="49" fontId="103" fillId="0" borderId="0" xfId="74" applyNumberFormat="1" applyFont="1" applyFill="1" applyBorder="1" applyAlignment="1">
      <alignment vertical="center"/>
      <protection/>
    </xf>
    <xf numFmtId="0" fontId="94" fillId="0" borderId="0" xfId="74" applyFont="1" applyBorder="1" applyAlignment="1">
      <alignment horizontal="right" vertical="center"/>
      <protection/>
    </xf>
    <xf numFmtId="0" fontId="94" fillId="0" borderId="0" xfId="74" applyFont="1" applyAlignment="1">
      <alignment horizontal="right" vertical="center"/>
      <protection/>
    </xf>
    <xf numFmtId="0" fontId="119" fillId="0" borderId="0" xfId="0" applyFont="1" applyAlignment="1">
      <alignment/>
    </xf>
    <xf numFmtId="0" fontId="111" fillId="0" borderId="0" xfId="0" applyFont="1" applyAlignment="1">
      <alignment vertical="center"/>
    </xf>
    <xf numFmtId="0" fontId="7" fillId="0" borderId="21" xfId="60" applyNumberFormat="1" applyFont="1" applyFill="1" applyBorder="1" applyAlignment="1">
      <alignment horizontal="center"/>
      <protection/>
    </xf>
    <xf numFmtId="0" fontId="17" fillId="0" borderId="0" xfId="67" applyNumberFormat="1" applyAlignment="1">
      <alignment vertical="center"/>
      <protection/>
    </xf>
    <xf numFmtId="0" fontId="28" fillId="33" borderId="0" xfId="67" applyNumberFormat="1" applyFont="1" applyFill="1" applyAlignment="1">
      <alignment horizontal="center" vertical="center"/>
      <protection/>
    </xf>
    <xf numFmtId="0" fontId="5" fillId="34" borderId="16" xfId="67" applyNumberFormat="1" applyFont="1" applyFill="1" applyBorder="1" applyAlignment="1">
      <alignment horizontal="left" vertical="center"/>
      <protection/>
    </xf>
    <xf numFmtId="0" fontId="113" fillId="34" borderId="0" xfId="67" applyNumberFormat="1" applyFont="1" applyFill="1" applyAlignment="1">
      <alignment horizontal="left" vertical="center"/>
      <protection/>
    </xf>
    <xf numFmtId="0" fontId="5" fillId="0" borderId="0" xfId="67" applyNumberFormat="1" applyFont="1" applyFill="1" applyAlignment="1">
      <alignment vertical="center"/>
      <protection/>
    </xf>
    <xf numFmtId="0" fontId="28" fillId="0" borderId="0" xfId="67" applyNumberFormat="1" applyFont="1" applyFill="1" applyAlignment="1">
      <alignment horizontal="center" vertical="center"/>
      <protection/>
    </xf>
    <xf numFmtId="0" fontId="23" fillId="0" borderId="0" xfId="67" applyNumberFormat="1" applyFont="1" applyBorder="1" applyAlignment="1">
      <alignment vertical="center"/>
      <protection/>
    </xf>
    <xf numFmtId="0" fontId="8" fillId="0" borderId="0" xfId="67" applyNumberFormat="1" applyFont="1" applyAlignment="1">
      <alignment vertical="center"/>
      <protection/>
    </xf>
    <xf numFmtId="0" fontId="30" fillId="0" borderId="0" xfId="67" applyNumberFormat="1" applyFont="1" applyAlignment="1">
      <alignment horizontal="center" vertical="center"/>
      <protection/>
    </xf>
    <xf numFmtId="0" fontId="2" fillId="0" borderId="0" xfId="67" applyNumberFormat="1" applyFont="1" applyAlignment="1">
      <alignment horizontal="right" vertical="center"/>
      <protection/>
    </xf>
    <xf numFmtId="0" fontId="28" fillId="33" borderId="15" xfId="67" applyNumberFormat="1" applyFont="1" applyFill="1" applyBorder="1" applyAlignment="1">
      <alignment horizontal="center" vertical="center"/>
      <protection/>
    </xf>
    <xf numFmtId="0" fontId="5" fillId="34" borderId="0" xfId="67" applyNumberFormat="1" applyFont="1" applyFill="1" applyAlignment="1">
      <alignment horizontal="left" vertical="center"/>
      <protection/>
    </xf>
    <xf numFmtId="0" fontId="113" fillId="34" borderId="15" xfId="67" applyNumberFormat="1" applyFont="1" applyFill="1" applyBorder="1" applyAlignment="1">
      <alignment horizontal="left" vertical="center"/>
      <protection/>
    </xf>
    <xf numFmtId="0" fontId="28" fillId="33" borderId="0" xfId="67" applyNumberFormat="1" applyFont="1" applyFill="1" applyBorder="1" applyAlignment="1">
      <alignment horizontal="center" vertical="center"/>
      <protection/>
    </xf>
    <xf numFmtId="0" fontId="23" fillId="34" borderId="0" xfId="67" applyNumberFormat="1" applyFont="1" applyFill="1" applyBorder="1" applyAlignment="1">
      <alignment vertical="center"/>
      <protection/>
    </xf>
    <xf numFmtId="0" fontId="23" fillId="0" borderId="0" xfId="67" applyNumberFormat="1" applyFont="1" applyBorder="1" applyAlignment="1">
      <alignment horizontal="left" vertical="center"/>
      <protection/>
    </xf>
    <xf numFmtId="0" fontId="23" fillId="0" borderId="0" xfId="67" applyNumberFormat="1" applyFont="1" applyAlignment="1">
      <alignment vertical="center"/>
      <protection/>
    </xf>
    <xf numFmtId="0" fontId="5" fillId="0" borderId="0" xfId="67" applyNumberFormat="1" applyFont="1" applyBorder="1" applyAlignment="1">
      <alignment horizontal="center" vertical="center"/>
      <protection/>
    </xf>
    <xf numFmtId="0" fontId="28" fillId="35" borderId="16" xfId="67" applyNumberFormat="1" applyFont="1" applyFill="1" applyBorder="1" applyAlignment="1">
      <alignment horizontal="center" vertical="center"/>
      <protection/>
    </xf>
    <xf numFmtId="0" fontId="24" fillId="0" borderId="16" xfId="67" applyNumberFormat="1" applyFont="1" applyFill="1" applyBorder="1" applyAlignment="1">
      <alignment horizontal="center" vertical="center"/>
      <protection/>
    </xf>
    <xf numFmtId="0" fontId="113" fillId="0" borderId="16" xfId="67" applyNumberFormat="1" applyFont="1" applyBorder="1" applyAlignment="1">
      <alignment horizontal="left" vertical="center"/>
      <protection/>
    </xf>
    <xf numFmtId="0" fontId="23" fillId="34" borderId="15" xfId="67" applyNumberFormat="1" applyFont="1" applyFill="1" applyBorder="1" applyAlignment="1">
      <alignment vertical="center"/>
      <protection/>
    </xf>
    <xf numFmtId="0" fontId="5" fillId="0" borderId="17" xfId="67" applyNumberFormat="1" applyFont="1" applyBorder="1" applyAlignment="1">
      <alignment vertical="center"/>
      <protection/>
    </xf>
    <xf numFmtId="0" fontId="28" fillId="0" borderId="0" xfId="67" applyNumberFormat="1" applyFont="1" applyBorder="1" applyAlignment="1">
      <alignment horizontal="center" vertical="center"/>
      <protection/>
    </xf>
    <xf numFmtId="0" fontId="5" fillId="0" borderId="0" xfId="67" applyNumberFormat="1" applyFont="1" applyAlignment="1">
      <alignment vertical="center"/>
      <protection/>
    </xf>
    <xf numFmtId="0" fontId="28" fillId="0" borderId="0" xfId="67" applyNumberFormat="1" applyFont="1" applyAlignment="1">
      <alignment horizontal="center" vertical="center"/>
      <protection/>
    </xf>
    <xf numFmtId="0" fontId="2" fillId="0" borderId="0" xfId="67" applyNumberFormat="1" applyFont="1" applyAlignment="1">
      <alignment vertical="center"/>
      <protection/>
    </xf>
    <xf numFmtId="0" fontId="28" fillId="35" borderId="0" xfId="67" applyNumberFormat="1" applyFont="1" applyFill="1" applyAlignment="1">
      <alignment horizontal="center" vertical="center"/>
      <protection/>
    </xf>
    <xf numFmtId="0" fontId="24" fillId="0" borderId="15" xfId="67" applyNumberFormat="1" applyFont="1" applyFill="1" applyBorder="1" applyAlignment="1">
      <alignment horizontal="center" vertical="center"/>
      <protection/>
    </xf>
    <xf numFmtId="0" fontId="113" fillId="0" borderId="15" xfId="67" applyNumberFormat="1" applyFont="1" applyBorder="1" applyAlignment="1">
      <alignment horizontal="left" vertical="center"/>
      <protection/>
    </xf>
    <xf numFmtId="0" fontId="23" fillId="34" borderId="0" xfId="67" applyNumberFormat="1" applyFont="1" applyFill="1" applyBorder="1" applyAlignment="1">
      <alignment horizontal="left"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16" xfId="67" applyNumberFormat="1" applyFont="1" applyFill="1" applyBorder="1" applyAlignment="1">
      <alignment vertical="center"/>
      <protection/>
    </xf>
    <xf numFmtId="0" fontId="5" fillId="0" borderId="32" xfId="67" applyNumberFormat="1" applyFont="1" applyBorder="1" applyAlignment="1">
      <alignment vertical="center"/>
      <protection/>
    </xf>
    <xf numFmtId="0" fontId="5" fillId="0" borderId="31" xfId="67" applyNumberFormat="1" applyFont="1" applyBorder="1" applyAlignment="1">
      <alignment vertical="center"/>
      <protection/>
    </xf>
    <xf numFmtId="0" fontId="24" fillId="0" borderId="16" xfId="67" applyNumberFormat="1" applyFont="1" applyFill="1" applyBorder="1" applyAlignment="1">
      <alignment horizontal="left" vertical="center"/>
      <protection/>
    </xf>
    <xf numFmtId="0" fontId="24" fillId="0" borderId="15" xfId="67" applyNumberFormat="1" applyFont="1" applyFill="1" applyBorder="1" applyAlignment="1">
      <alignment horizontal="left" vertical="center"/>
      <protection/>
    </xf>
    <xf numFmtId="0" fontId="35" fillId="0" borderId="0" xfId="67" applyNumberFormat="1" applyFont="1" applyFill="1" applyAlignment="1">
      <alignment horizontal="center" vertical="center"/>
      <protection/>
    </xf>
    <xf numFmtId="0" fontId="114" fillId="0" borderId="0" xfId="67" applyNumberFormat="1" applyFont="1" applyBorder="1" applyAlignment="1">
      <alignment horizontal="left" vertical="center"/>
      <protection/>
    </xf>
    <xf numFmtId="0" fontId="115" fillId="0" borderId="0" xfId="67" applyNumberFormat="1" applyFont="1" applyBorder="1" applyAlignment="1">
      <alignment horizontal="left" vertical="center"/>
      <protection/>
    </xf>
    <xf numFmtId="0" fontId="28" fillId="33" borderId="18" xfId="67" applyNumberFormat="1" applyFont="1" applyFill="1" applyBorder="1" applyAlignment="1">
      <alignment horizontal="center"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5" fillId="34" borderId="16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Alignment="1">
      <alignment horizontal="center" vertical="center"/>
      <protection/>
    </xf>
    <xf numFmtId="0" fontId="28" fillId="0" borderId="0" xfId="67" applyNumberFormat="1" applyFont="1" applyFill="1" applyAlignment="1">
      <alignment horizontal="center" vertical="center"/>
      <protection/>
    </xf>
    <xf numFmtId="0" fontId="5" fillId="34" borderId="0" xfId="67" applyNumberFormat="1" applyFont="1" applyFill="1" applyAlignment="1">
      <alignment horizontal="center" vertical="center"/>
      <protection/>
    </xf>
    <xf numFmtId="49" fontId="116" fillId="0" borderId="0" xfId="67" applyNumberFormat="1" applyFont="1" applyAlignment="1">
      <alignment horizontal="center" vertical="center"/>
      <protection/>
    </xf>
    <xf numFmtId="0" fontId="5" fillId="0" borderId="16" xfId="67" applyNumberFormat="1" applyFont="1" applyBorder="1" applyAlignment="1">
      <alignment vertical="center"/>
      <protection/>
    </xf>
    <xf numFmtId="0" fontId="116" fillId="0" borderId="0" xfId="67" applyNumberFormat="1" applyFont="1" applyBorder="1" applyAlignment="1">
      <alignment horizontal="right" vertical="center"/>
      <protection/>
    </xf>
    <xf numFmtId="0" fontId="23" fillId="34" borderId="0" xfId="67" applyNumberFormat="1" applyFont="1" applyFill="1" applyAlignment="1">
      <alignment horizontal="left" vertical="center"/>
      <protection/>
    </xf>
    <xf numFmtId="0" fontId="28" fillId="0" borderId="0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Alignment="1">
      <alignment horizontal="left" vertical="center"/>
      <protection/>
    </xf>
    <xf numFmtId="0" fontId="5" fillId="0" borderId="0" xfId="67" applyNumberFormat="1" applyFont="1" applyBorder="1" applyAlignment="1">
      <alignment vertical="center"/>
      <protection/>
    </xf>
    <xf numFmtId="0" fontId="30" fillId="35" borderId="0" xfId="67" applyNumberFormat="1" applyFont="1" applyFill="1" applyAlignment="1">
      <alignment horizontal="center" vertical="center"/>
      <protection/>
    </xf>
    <xf numFmtId="0" fontId="23" fillId="0" borderId="0" xfId="67" applyNumberFormat="1" applyFont="1" applyAlignment="1">
      <alignment vertical="center"/>
      <protection/>
    </xf>
    <xf numFmtId="0" fontId="33" fillId="0" borderId="0" xfId="67" applyNumberFormat="1" applyFont="1" applyFill="1" applyAlignment="1">
      <alignment horizontal="right" vertical="center"/>
      <protection/>
    </xf>
    <xf numFmtId="0" fontId="5" fillId="0" borderId="0" xfId="67" applyNumberFormat="1" applyFont="1" applyFill="1" applyAlignment="1">
      <alignment horizontal="center" vertical="center"/>
      <protection/>
    </xf>
    <xf numFmtId="0" fontId="2" fillId="0" borderId="0" xfId="67" applyNumberFormat="1" applyFont="1" applyFill="1" applyAlignment="1">
      <alignment vertical="center"/>
      <protection/>
    </xf>
    <xf numFmtId="0" fontId="117" fillId="0" borderId="0" xfId="67" applyNumberFormat="1" applyFont="1" applyFill="1" applyBorder="1" applyAlignment="1">
      <alignment vertical="center"/>
      <protection/>
    </xf>
    <xf numFmtId="0" fontId="2" fillId="0" borderId="0" xfId="67" applyNumberFormat="1" applyFont="1" applyFill="1" applyBorder="1" applyAlignment="1">
      <alignment vertical="center"/>
      <protection/>
    </xf>
    <xf numFmtId="0" fontId="28" fillId="36" borderId="0" xfId="67" applyNumberFormat="1" applyFont="1" applyFill="1" applyBorder="1" applyAlignment="1">
      <alignment horizontal="center" vertical="center"/>
      <protection/>
    </xf>
    <xf numFmtId="0" fontId="33" fillId="0" borderId="0" xfId="67" applyNumberFormat="1" applyFont="1" applyAlignment="1">
      <alignment vertical="center"/>
      <protection/>
    </xf>
    <xf numFmtId="0" fontId="9" fillId="0" borderId="0" xfId="67" applyNumberFormat="1" applyFont="1" applyFill="1" applyBorder="1" applyAlignment="1">
      <alignment vertical="center"/>
      <protection/>
    </xf>
    <xf numFmtId="0" fontId="5" fillId="0" borderId="0" xfId="67" applyNumberFormat="1" applyFont="1" applyAlignment="1">
      <alignment horizontal="center" vertical="center"/>
      <protection/>
    </xf>
    <xf numFmtId="0" fontId="5" fillId="0" borderId="31" xfId="67" applyNumberFormat="1" applyFont="1" applyFill="1" applyBorder="1" applyAlignment="1">
      <alignment vertical="center"/>
      <protection/>
    </xf>
    <xf numFmtId="0" fontId="28" fillId="33" borderId="30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Border="1" applyAlignment="1">
      <alignment vertical="center"/>
      <protection/>
    </xf>
    <xf numFmtId="0" fontId="33" fillId="0" borderId="31" xfId="67" applyNumberFormat="1" applyFont="1" applyFill="1" applyBorder="1" applyAlignment="1">
      <alignment vertical="center"/>
      <protection/>
    </xf>
    <xf numFmtId="0" fontId="23" fillId="34" borderId="0" xfId="67" applyNumberFormat="1" applyFont="1" applyFill="1" applyBorder="1" applyAlignment="1">
      <alignment horizontal="left" vertical="center"/>
      <protection/>
    </xf>
    <xf numFmtId="0" fontId="33" fillId="0" borderId="0" xfId="67" applyNumberFormat="1" applyFont="1" applyFill="1" applyBorder="1" applyAlignment="1">
      <alignment horizontal="left" vertical="center"/>
      <protection/>
    </xf>
    <xf numFmtId="0" fontId="23" fillId="0" borderId="0" xfId="67" applyNumberFormat="1" applyFont="1" applyFill="1" applyBorder="1" applyAlignment="1">
      <alignment vertical="center"/>
      <protection/>
    </xf>
    <xf numFmtId="0" fontId="9" fillId="0" borderId="0" xfId="67" applyNumberFormat="1" applyFont="1" applyFill="1" applyBorder="1" applyAlignment="1">
      <alignment horizontal="left" vertical="center"/>
      <protection/>
    </xf>
    <xf numFmtId="0" fontId="28" fillId="35" borderId="0" xfId="67" applyNumberFormat="1" applyFont="1" applyFill="1" applyBorder="1" applyAlignment="1">
      <alignment horizontal="center" vertical="center"/>
      <protection/>
    </xf>
    <xf numFmtId="0" fontId="5" fillId="0" borderId="15" xfId="67" applyNumberFormat="1" applyFont="1" applyFill="1" applyBorder="1" applyAlignment="1">
      <alignment vertical="center"/>
      <protection/>
    </xf>
    <xf numFmtId="0" fontId="28" fillId="0" borderId="0" xfId="67" applyNumberFormat="1" applyFont="1" applyFill="1" applyBorder="1" applyAlignment="1">
      <alignment horizontal="center" vertical="center"/>
      <protection/>
    </xf>
    <xf numFmtId="0" fontId="3" fillId="0" borderId="0" xfId="67" applyNumberFormat="1" applyFont="1" applyAlignment="1">
      <alignment vertical="center"/>
      <protection/>
    </xf>
    <xf numFmtId="0" fontId="9" fillId="0" borderId="0" xfId="67" applyNumberFormat="1" applyFont="1" applyAlignment="1">
      <alignment vertical="center"/>
      <protection/>
    </xf>
    <xf numFmtId="0" fontId="28" fillId="0" borderId="0" xfId="67" applyNumberFormat="1" applyFont="1" applyAlignment="1">
      <alignment horizontal="left" vertical="center"/>
      <protection/>
    </xf>
    <xf numFmtId="0" fontId="24" fillId="0" borderId="0" xfId="67" applyNumberFormat="1" applyFont="1" applyFill="1" applyBorder="1" applyAlignment="1">
      <alignment horizontal="left" vertical="center"/>
      <protection/>
    </xf>
    <xf numFmtId="0" fontId="29" fillId="0" borderId="0" xfId="67" applyNumberFormat="1" applyFont="1" applyBorder="1" applyAlignment="1">
      <alignment horizontal="left" vertical="center"/>
      <protection/>
    </xf>
    <xf numFmtId="0" fontId="5" fillId="0" borderId="0" xfId="67" applyNumberFormat="1" applyFont="1" applyFill="1" applyBorder="1" applyAlignment="1">
      <alignment vertical="center"/>
      <protection/>
    </xf>
    <xf numFmtId="0" fontId="28" fillId="36" borderId="16" xfId="67" applyNumberFormat="1" applyFont="1" applyFill="1" applyBorder="1" applyAlignment="1">
      <alignment horizontal="center" vertical="center"/>
      <protection/>
    </xf>
    <xf numFmtId="0" fontId="28" fillId="36" borderId="15" xfId="67" applyNumberFormat="1" applyFont="1" applyFill="1" applyBorder="1" applyAlignment="1">
      <alignment horizontal="center" vertical="center"/>
      <protection/>
    </xf>
    <xf numFmtId="0" fontId="23" fillId="0" borderId="0" xfId="67" applyNumberFormat="1" applyFont="1" applyFill="1" applyBorder="1" applyAlignment="1">
      <alignment horizontal="left" vertical="center"/>
      <protection/>
    </xf>
    <xf numFmtId="0" fontId="71" fillId="0" borderId="0" xfId="67" applyNumberFormat="1" applyFont="1" applyAlignment="1">
      <alignment horizontal="left" vertical="center"/>
      <protection/>
    </xf>
    <xf numFmtId="0" fontId="17" fillId="0" borderId="0" xfId="67" applyNumberFormat="1" applyFont="1" applyAlignment="1">
      <alignment horizontal="center" vertical="center"/>
      <protection/>
    </xf>
    <xf numFmtId="0" fontId="17" fillId="0" borderId="0" xfId="67" applyNumberFormat="1" applyFont="1" applyFill="1" applyAlignment="1">
      <alignment vertical="center"/>
      <protection/>
    </xf>
    <xf numFmtId="0" fontId="75" fillId="0" borderId="0" xfId="67" applyNumberFormat="1" applyFont="1" applyAlignment="1">
      <alignment vertical="center"/>
      <protection/>
    </xf>
    <xf numFmtId="0" fontId="37" fillId="0" borderId="0" xfId="67" applyNumberFormat="1" applyFont="1" applyFill="1" applyAlignment="1">
      <alignment vertical="center"/>
      <protection/>
    </xf>
    <xf numFmtId="0" fontId="37" fillId="0" borderId="0" xfId="67" applyNumberFormat="1" applyFont="1" applyFill="1" applyAlignment="1">
      <alignment horizontal="center" vertical="center"/>
      <protection/>
    </xf>
    <xf numFmtId="0" fontId="37" fillId="0" borderId="0" xfId="67" applyNumberFormat="1" applyFont="1" applyAlignment="1">
      <alignment horizontal="left" vertical="center"/>
      <protection/>
    </xf>
    <xf numFmtId="0" fontId="17" fillId="0" borderId="0" xfId="67" applyNumberFormat="1" applyFont="1" applyAlignment="1">
      <alignment vertical="center"/>
      <protection/>
    </xf>
    <xf numFmtId="0" fontId="71" fillId="0" borderId="0" xfId="67" applyNumberFormat="1" applyFont="1" applyAlignment="1">
      <alignment horizontal="right" vertical="center"/>
      <protection/>
    </xf>
    <xf numFmtId="0" fontId="23" fillId="34" borderId="0" xfId="67" applyNumberFormat="1" applyFont="1" applyFill="1" applyBorder="1" applyAlignment="1">
      <alignment vertical="center"/>
      <protection/>
    </xf>
    <xf numFmtId="0" fontId="23" fillId="34" borderId="15" xfId="67" applyNumberFormat="1" applyFont="1" applyFill="1" applyBorder="1" applyAlignment="1">
      <alignment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16" xfId="67" applyNumberFormat="1" applyFont="1" applyFill="1" applyBorder="1" applyAlignment="1">
      <alignment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23" fillId="34" borderId="0" xfId="67" applyNumberFormat="1" applyFont="1" applyFill="1" applyAlignment="1">
      <alignment horizontal="left" vertical="center"/>
      <protection/>
    </xf>
    <xf numFmtId="0" fontId="23" fillId="34" borderId="0" xfId="67" applyNumberFormat="1" applyFont="1" applyFill="1" applyAlignment="1">
      <alignment horizontal="center" vertical="center"/>
      <protection/>
    </xf>
    <xf numFmtId="16" fontId="23" fillId="0" borderId="0" xfId="67" applyNumberFormat="1" applyFont="1" applyBorder="1" applyAlignment="1">
      <alignment horizontal="left" vertical="center"/>
      <protection/>
    </xf>
    <xf numFmtId="0" fontId="5" fillId="34" borderId="15" xfId="67" applyNumberFormat="1" applyFont="1" applyFill="1" applyBorder="1" applyAlignment="1">
      <alignment horizontal="left" vertical="center"/>
      <protection/>
    </xf>
    <xf numFmtId="0" fontId="34" fillId="0" borderId="0" xfId="67" applyNumberFormat="1" applyFont="1" applyAlignment="1">
      <alignment horizontal="center" vertical="center"/>
      <protection/>
    </xf>
    <xf numFmtId="0" fontId="17" fillId="0" borderId="0" xfId="67" applyNumberFormat="1" applyAlignment="1">
      <alignment horizontal="center" vertical="center"/>
      <protection/>
    </xf>
    <xf numFmtId="0" fontId="17" fillId="0" borderId="0" xfId="67" applyNumberFormat="1" applyFill="1" applyAlignment="1">
      <alignment vertical="center"/>
      <protection/>
    </xf>
    <xf numFmtId="0" fontId="11" fillId="0" borderId="0" xfId="67" applyNumberFormat="1" applyFont="1" applyAlignment="1">
      <alignment vertical="center"/>
      <protection/>
    </xf>
    <xf numFmtId="0" fontId="25" fillId="0" borderId="0" xfId="67" applyNumberFormat="1" applyFont="1" applyFill="1" applyAlignment="1">
      <alignment vertical="center"/>
      <protection/>
    </xf>
    <xf numFmtId="0" fontId="36" fillId="0" borderId="0" xfId="67" applyNumberFormat="1" applyFont="1" applyAlignment="1">
      <alignment vertical="center"/>
      <protection/>
    </xf>
    <xf numFmtId="0" fontId="36" fillId="0" borderId="0" xfId="67" applyNumberFormat="1" applyFont="1" applyAlignment="1">
      <alignment horizontal="left" vertical="center"/>
      <protection/>
    </xf>
    <xf numFmtId="49" fontId="120" fillId="0" borderId="0" xfId="67" applyNumberFormat="1" applyFont="1" applyFill="1" applyAlignment="1">
      <alignment horizontal="center" vertical="center"/>
      <protection/>
    </xf>
    <xf numFmtId="0" fontId="120" fillId="0" borderId="0" xfId="67" applyNumberFormat="1" applyFont="1" applyFill="1" applyBorder="1" applyAlignment="1">
      <alignment horizontal="right" vertical="center"/>
      <protection/>
    </xf>
    <xf numFmtId="0" fontId="32" fillId="0" borderId="0" xfId="67" applyNumberFormat="1" applyFont="1" applyFill="1" applyAlignment="1">
      <alignment vertical="center"/>
      <protection/>
    </xf>
    <xf numFmtId="0" fontId="3" fillId="0" borderId="0" xfId="67" applyNumberFormat="1" applyFont="1" applyBorder="1" applyAlignment="1">
      <alignment vertical="center"/>
      <protection/>
    </xf>
    <xf numFmtId="0" fontId="3" fillId="0" borderId="0" xfId="67" applyNumberFormat="1" applyFont="1" applyBorder="1" applyAlignment="1">
      <alignment horizontal="center" vertical="center"/>
      <protection/>
    </xf>
    <xf numFmtId="0" fontId="1" fillId="0" borderId="0" xfId="67" applyNumberFormat="1" applyFont="1" applyFill="1" applyBorder="1" applyAlignment="1">
      <alignment horizontal="right" vertical="center"/>
      <protection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right" vertical="top" wrapText="1"/>
    </xf>
    <xf numFmtId="14" fontId="13" fillId="0" borderId="21" xfId="0" applyNumberFormat="1" applyFont="1" applyFill="1" applyBorder="1" applyAlignment="1">
      <alignment/>
    </xf>
    <xf numFmtId="14" fontId="13" fillId="0" borderId="21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14" fontId="13" fillId="0" borderId="21" xfId="0" applyNumberFormat="1" applyFont="1" applyFill="1" applyBorder="1" applyAlignment="1">
      <alignment horizontal="right" vertical="top" wrapText="1"/>
    </xf>
    <xf numFmtId="16" fontId="0" fillId="0" borderId="0" xfId="74" applyNumberFormat="1" applyFont="1" applyAlignment="1">
      <alignment vertical="center"/>
      <protection/>
    </xf>
    <xf numFmtId="0" fontId="13" fillId="37" borderId="13" xfId="0" applyNumberFormat="1" applyFont="1" applyFill="1" applyBorder="1" applyAlignment="1">
      <alignment horizontal="left" vertical="center"/>
    </xf>
    <xf numFmtId="0" fontId="81" fillId="0" borderId="0" xfId="74" applyFont="1" applyBorder="1" applyAlignment="1">
      <alignment vertical="center"/>
      <protection/>
    </xf>
    <xf numFmtId="14" fontId="13" fillId="0" borderId="21" xfId="0" applyNumberFormat="1" applyFont="1" applyFill="1" applyBorder="1" applyAlignment="1">
      <alignment horizontal="center"/>
    </xf>
    <xf numFmtId="14" fontId="13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/>
    </xf>
    <xf numFmtId="0" fontId="123" fillId="0" borderId="0" xfId="0" applyFont="1" applyFill="1" applyBorder="1" applyAlignment="1">
      <alignment horizontal="center" vertical="center" shrinkToFit="1"/>
    </xf>
    <xf numFmtId="0" fontId="71" fillId="0" borderId="0" xfId="0" applyFont="1" applyAlignment="1">
      <alignment/>
    </xf>
    <xf numFmtId="0" fontId="81" fillId="0" borderId="0" xfId="74" applyBorder="1" applyAlignment="1">
      <alignment vertical="center"/>
      <protection/>
    </xf>
    <xf numFmtId="0" fontId="23" fillId="38" borderId="16" xfId="79" applyNumberFormat="1" applyFont="1" applyFill="1" applyBorder="1" applyAlignment="1">
      <alignment horizontal="left"/>
      <protection/>
    </xf>
    <xf numFmtId="0" fontId="23" fillId="37" borderId="16" xfId="79" applyNumberFormat="1" applyFont="1" applyFill="1" applyBorder="1" applyAlignment="1">
      <alignment horizontal="left"/>
      <protection/>
    </xf>
    <xf numFmtId="0" fontId="23" fillId="37" borderId="0" xfId="79" applyNumberFormat="1" applyFont="1" applyFill="1" applyBorder="1" applyAlignment="1">
      <alignment horizontal="left"/>
      <protection/>
    </xf>
    <xf numFmtId="0" fontId="5" fillId="0" borderId="15" xfId="79" applyNumberFormat="1" applyFont="1" applyBorder="1" applyAlignment="1">
      <alignment vertical="center"/>
      <protection/>
    </xf>
    <xf numFmtId="0" fontId="5" fillId="0" borderId="0" xfId="79" applyNumberFormat="1" applyFont="1" applyBorder="1" applyAlignment="1">
      <alignment vertical="center"/>
      <protection/>
    </xf>
    <xf numFmtId="0" fontId="23" fillId="0" borderId="16" xfId="79" applyNumberFormat="1" applyFont="1" applyBorder="1" applyAlignment="1">
      <alignment horizontal="left"/>
      <protection/>
    </xf>
    <xf numFmtId="0" fontId="5" fillId="0" borderId="16" xfId="79" applyNumberFormat="1" applyFont="1" applyBorder="1" applyAlignment="1">
      <alignment vertical="center"/>
      <protection/>
    </xf>
    <xf numFmtId="0" fontId="124" fillId="37" borderId="16" xfId="79" applyNumberFormat="1" applyFont="1" applyFill="1" applyBorder="1" applyAlignment="1">
      <alignment horizontal="left"/>
      <protection/>
    </xf>
    <xf numFmtId="0" fontId="17" fillId="0" borderId="16" xfId="79" applyNumberFormat="1" applyBorder="1">
      <alignment/>
      <protection/>
    </xf>
    <xf numFmtId="0" fontId="124" fillId="0" borderId="0" xfId="79" applyNumberFormat="1" applyFont="1" applyAlignment="1">
      <alignment horizontal="left"/>
      <protection/>
    </xf>
    <xf numFmtId="0" fontId="124" fillId="0" borderId="16" xfId="79" applyNumberFormat="1" applyFont="1" applyBorder="1" applyAlignment="1">
      <alignment horizontal="left"/>
      <protection/>
    </xf>
    <xf numFmtId="0" fontId="12" fillId="0" borderId="0" xfId="79" applyNumberFormat="1" applyFont="1" applyFill="1">
      <alignment/>
      <protection/>
    </xf>
    <xf numFmtId="0" fontId="15" fillId="0" borderId="0" xfId="79" applyNumberFormat="1" applyFont="1">
      <alignment/>
      <protection/>
    </xf>
    <xf numFmtId="0" fontId="12" fillId="0" borderId="0" xfId="79" applyNumberFormat="1" applyFont="1" applyFill="1" applyAlignment="1">
      <alignment horizontal="center"/>
      <protection/>
    </xf>
    <xf numFmtId="0" fontId="12" fillId="0" borderId="0" xfId="79" applyNumberFormat="1" applyFont="1" applyAlignment="1">
      <alignment horizontal="left"/>
      <protection/>
    </xf>
    <xf numFmtId="0" fontId="12" fillId="0" borderId="0" xfId="79" applyNumberFormat="1" applyFont="1">
      <alignment/>
      <protection/>
    </xf>
    <xf numFmtId="0" fontId="12" fillId="0" borderId="0" xfId="79" applyNumberFormat="1" applyFont="1" applyAlignment="1">
      <alignment horizontal="center"/>
      <protection/>
    </xf>
    <xf numFmtId="0" fontId="15" fillId="0" borderId="0" xfId="79" applyNumberFormat="1" applyFont="1" applyFill="1">
      <alignment/>
      <protection/>
    </xf>
    <xf numFmtId="0" fontId="15" fillId="0" borderId="0" xfId="79" applyNumberFormat="1" applyFont="1" applyFill="1" applyAlignment="1">
      <alignment horizontal="center"/>
      <protection/>
    </xf>
    <xf numFmtId="0" fontId="15" fillId="0" borderId="0" xfId="79" applyNumberFormat="1" applyFont="1" applyAlignment="1">
      <alignment horizontal="left"/>
      <protection/>
    </xf>
    <xf numFmtId="0" fontId="15" fillId="0" borderId="0" xfId="79" applyNumberFormat="1" applyFont="1" applyAlignment="1">
      <alignment horizontal="center"/>
      <protection/>
    </xf>
    <xf numFmtId="0" fontId="5" fillId="38" borderId="16" xfId="79" applyNumberFormat="1" applyFont="1" applyFill="1" applyBorder="1" applyAlignment="1">
      <alignment horizontal="left"/>
      <protection/>
    </xf>
    <xf numFmtId="0" fontId="28" fillId="37" borderId="0" xfId="79" applyNumberFormat="1" applyFont="1" applyFill="1" applyAlignment="1">
      <alignment horizontal="center"/>
      <protection/>
    </xf>
    <xf numFmtId="0" fontId="5" fillId="37" borderId="16" xfId="79" applyNumberFormat="1" applyFont="1" applyFill="1" applyBorder="1" applyAlignment="1">
      <alignment horizontal="left"/>
      <protection/>
    </xf>
    <xf numFmtId="0" fontId="56" fillId="37" borderId="0" xfId="79" applyNumberFormat="1" applyFont="1" applyFill="1" applyAlignment="1">
      <alignment horizontal="left" vertical="center"/>
      <protection/>
    </xf>
    <xf numFmtId="0" fontId="28" fillId="37" borderId="15" xfId="79" applyNumberFormat="1" applyFont="1" applyFill="1" applyBorder="1" applyAlignment="1">
      <alignment horizontal="center"/>
      <protection/>
    </xf>
    <xf numFmtId="0" fontId="5" fillId="37" borderId="0" xfId="79" applyNumberFormat="1" applyFont="1" applyFill="1" applyAlignment="1">
      <alignment horizontal="left"/>
      <protection/>
    </xf>
    <xf numFmtId="0" fontId="56" fillId="37" borderId="15" xfId="79" applyNumberFormat="1" applyFont="1" applyFill="1" applyBorder="1" applyAlignment="1">
      <alignment horizontal="left" vertical="center"/>
      <protection/>
    </xf>
    <xf numFmtId="0" fontId="28" fillId="37" borderId="16" xfId="79" applyNumberFormat="1" applyFont="1" applyFill="1" applyBorder="1" applyAlignment="1">
      <alignment horizontal="center"/>
      <protection/>
    </xf>
    <xf numFmtId="0" fontId="24" fillId="37" borderId="16" xfId="79" applyNumberFormat="1" applyFont="1" applyFill="1" applyBorder="1" applyAlignment="1">
      <alignment horizontal="left"/>
      <protection/>
    </xf>
    <xf numFmtId="0" fontId="56" fillId="37" borderId="16" xfId="79" applyNumberFormat="1" applyFont="1" applyFill="1" applyBorder="1" applyAlignment="1">
      <alignment horizontal="left" vertical="center"/>
      <protection/>
    </xf>
    <xf numFmtId="0" fontId="24" fillId="37" borderId="15" xfId="79" applyNumberFormat="1" applyFont="1" applyFill="1" applyBorder="1" applyAlignment="1">
      <alignment horizontal="left"/>
      <protection/>
    </xf>
    <xf numFmtId="0" fontId="30" fillId="37" borderId="0" xfId="79" applyNumberFormat="1" applyFont="1" applyFill="1" applyAlignment="1">
      <alignment horizontal="center"/>
      <protection/>
    </xf>
    <xf numFmtId="0" fontId="59" fillId="0" borderId="0" xfId="79" applyNumberFormat="1" applyFont="1" applyAlignment="1">
      <alignment horizontal="left"/>
      <protection/>
    </xf>
    <xf numFmtId="0" fontId="59" fillId="0" borderId="0" xfId="79" applyNumberFormat="1" applyFont="1" applyBorder="1" applyAlignment="1">
      <alignment horizontal="left"/>
      <protection/>
    </xf>
    <xf numFmtId="0" fontId="78" fillId="0" borderId="0" xfId="79" applyNumberFormat="1" applyFont="1" applyAlignment="1">
      <alignment horizontal="left"/>
      <protection/>
    </xf>
    <xf numFmtId="0" fontId="59" fillId="0" borderId="0" xfId="79" applyNumberFormat="1" applyFont="1" applyAlignment="1">
      <alignment/>
      <protection/>
    </xf>
    <xf numFmtId="0" fontId="1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14" fillId="0" borderId="48" xfId="0" applyFont="1" applyBorder="1" applyAlignment="1">
      <alignment horizontal="center" vertical="center"/>
    </xf>
    <xf numFmtId="0" fontId="10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3" fillId="0" borderId="23" xfId="78" applyNumberFormat="1" applyFont="1" applyBorder="1" applyAlignment="1">
      <alignment horizontal="center" vertical="center"/>
      <protection/>
    </xf>
    <xf numFmtId="49" fontId="3" fillId="0" borderId="29" xfId="78" applyNumberFormat="1" applyFont="1" applyBorder="1" applyAlignment="1">
      <alignment horizontal="center" vertical="center"/>
      <protection/>
    </xf>
    <xf numFmtId="0" fontId="3" fillId="0" borderId="23" xfId="78" applyNumberFormat="1" applyFont="1" applyFill="1" applyBorder="1" applyAlignment="1">
      <alignment horizontal="center" vertical="center"/>
      <protection/>
    </xf>
    <xf numFmtId="0" fontId="17" fillId="0" borderId="29" xfId="78" applyNumberFormat="1" applyFill="1" applyBorder="1" applyAlignment="1">
      <alignment horizontal="center" vertical="center"/>
      <protection/>
    </xf>
    <xf numFmtId="0" fontId="4" fillId="0" borderId="23" xfId="60" applyNumberFormat="1" applyFont="1" applyBorder="1" applyAlignment="1">
      <alignment horizontal="left" vertical="center"/>
      <protection/>
    </xf>
    <xf numFmtId="0" fontId="0" fillId="0" borderId="29" xfId="60" applyBorder="1" applyAlignment="1">
      <alignment vertical="center"/>
      <protection/>
    </xf>
    <xf numFmtId="0" fontId="73" fillId="0" borderId="23" xfId="60" applyNumberFormat="1" applyFont="1" applyBorder="1" applyAlignment="1">
      <alignment horizontal="center" vertical="center" wrapText="1"/>
      <protection/>
    </xf>
    <xf numFmtId="0" fontId="74" fillId="0" borderId="29" xfId="60" applyFont="1" applyBorder="1" applyAlignment="1">
      <alignment horizontal="center" vertical="center" wrapText="1"/>
      <protection/>
    </xf>
    <xf numFmtId="49" fontId="26" fillId="0" borderId="23" xfId="78" applyNumberFormat="1" applyFont="1" applyBorder="1" applyAlignment="1">
      <alignment horizontal="center" vertical="center"/>
      <protection/>
    </xf>
    <xf numFmtId="49" fontId="26" fillId="0" borderId="29" xfId="78" applyNumberFormat="1" applyFont="1" applyBorder="1" applyAlignment="1">
      <alignment horizontal="center" vertical="center"/>
      <protection/>
    </xf>
    <xf numFmtId="49" fontId="16" fillId="0" borderId="23" xfId="78" applyNumberFormat="1" applyFont="1" applyBorder="1" applyAlignment="1">
      <alignment horizontal="center" vertical="center"/>
      <protection/>
    </xf>
    <xf numFmtId="49" fontId="16" fillId="0" borderId="29" xfId="78" applyNumberFormat="1" applyFont="1" applyBorder="1" applyAlignment="1">
      <alignment horizontal="center" vertical="center"/>
      <protection/>
    </xf>
    <xf numFmtId="0" fontId="49" fillId="0" borderId="23" xfId="78" applyNumberFormat="1" applyFont="1" applyBorder="1" applyAlignment="1">
      <alignment horizontal="center" vertical="center"/>
      <protection/>
    </xf>
    <xf numFmtId="0" fontId="49" fillId="0" borderId="29" xfId="78" applyNumberFormat="1" applyFont="1" applyBorder="1" applyAlignment="1">
      <alignment horizontal="center" vertical="center"/>
      <protection/>
    </xf>
    <xf numFmtId="49" fontId="1" fillId="0" borderId="34" xfId="78" applyNumberFormat="1" applyFont="1" applyFill="1" applyBorder="1" applyAlignment="1">
      <alignment horizontal="center" vertical="center"/>
      <protection/>
    </xf>
    <xf numFmtId="49" fontId="1" fillId="0" borderId="10" xfId="78" applyNumberFormat="1" applyFont="1" applyFill="1" applyBorder="1" applyAlignment="1">
      <alignment horizontal="center" vertical="center"/>
      <protection/>
    </xf>
    <xf numFmtId="49" fontId="1" fillId="0" borderId="45" xfId="78" applyNumberFormat="1" applyFont="1" applyFill="1" applyBorder="1" applyAlignment="1">
      <alignment horizontal="center" vertical="center"/>
      <protection/>
    </xf>
    <xf numFmtId="49" fontId="17" fillId="0" borderId="29" xfId="78" applyNumberFormat="1" applyFill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21" fillId="0" borderId="42" xfId="60" applyFont="1" applyBorder="1" applyAlignment="1">
      <alignment horizontal="center" shrinkToFit="1"/>
      <protection/>
    </xf>
    <xf numFmtId="0" fontId="104" fillId="0" borderId="48" xfId="60" applyFont="1" applyBorder="1" applyAlignment="1">
      <alignment horizontal="left" vertical="center"/>
      <protection/>
    </xf>
    <xf numFmtId="0" fontId="26" fillId="0" borderId="29" xfId="78" applyNumberFormat="1" applyFont="1" applyBorder="1" applyAlignment="1">
      <alignment horizontal="center" vertical="center"/>
      <protection/>
    </xf>
    <xf numFmtId="49" fontId="2" fillId="0" borderId="35" xfId="78" applyNumberFormat="1" applyFont="1" applyFill="1" applyBorder="1" applyAlignment="1">
      <alignment/>
      <protection/>
    </xf>
    <xf numFmtId="49" fontId="17" fillId="0" borderId="15" xfId="78" applyNumberFormat="1" applyFill="1" applyBorder="1" applyAlignment="1">
      <alignment/>
      <protection/>
    </xf>
    <xf numFmtId="49" fontId="17" fillId="0" borderId="17" xfId="78" applyNumberFormat="1" applyFill="1" applyBorder="1" applyAlignment="1">
      <alignment/>
      <protection/>
    </xf>
    <xf numFmtId="49" fontId="17" fillId="0" borderId="30" xfId="78" applyNumberFormat="1" applyFill="1" applyBorder="1" applyAlignment="1">
      <alignment/>
      <protection/>
    </xf>
    <xf numFmtId="49" fontId="17" fillId="0" borderId="16" xfId="78" applyNumberFormat="1" applyFill="1" applyBorder="1" applyAlignment="1">
      <alignment/>
      <protection/>
    </xf>
    <xf numFmtId="49" fontId="17" fillId="0" borderId="32" xfId="78" applyNumberFormat="1" applyFill="1" applyBorder="1" applyAlignment="1">
      <alignment/>
      <protection/>
    </xf>
    <xf numFmtId="0" fontId="104" fillId="0" borderId="48" xfId="0" applyFont="1" applyBorder="1" applyAlignment="1">
      <alignment horizontal="left" vertical="center"/>
    </xf>
    <xf numFmtId="0" fontId="121" fillId="0" borderId="23" xfId="78" applyNumberFormat="1" applyFont="1" applyBorder="1" applyAlignment="1">
      <alignment horizontal="center" vertical="center"/>
      <protection/>
    </xf>
    <xf numFmtId="0" fontId="121" fillId="0" borderId="29" xfId="78" applyNumberFormat="1" applyFont="1" applyBorder="1" applyAlignment="1">
      <alignment horizontal="center" vertical="center"/>
      <protection/>
    </xf>
    <xf numFmtId="0" fontId="4" fillId="0" borderId="23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46" fillId="0" borderId="23" xfId="0" applyNumberFormat="1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2" fillId="0" borderId="35" xfId="78" applyNumberFormat="1" applyFont="1" applyFill="1" applyBorder="1" applyAlignment="1">
      <alignment/>
      <protection/>
    </xf>
    <xf numFmtId="0" fontId="17" fillId="0" borderId="15" xfId="78" applyFill="1" applyBorder="1" applyAlignment="1">
      <alignment/>
      <protection/>
    </xf>
    <xf numFmtId="0" fontId="17" fillId="0" borderId="17" xfId="78" applyFill="1" applyBorder="1" applyAlignment="1">
      <alignment/>
      <protection/>
    </xf>
    <xf numFmtId="0" fontId="17" fillId="0" borderId="30" xfId="78" applyFill="1" applyBorder="1" applyAlignment="1">
      <alignment/>
      <protection/>
    </xf>
    <xf numFmtId="0" fontId="17" fillId="0" borderId="16" xfId="78" applyFill="1" applyBorder="1" applyAlignment="1">
      <alignment/>
      <protection/>
    </xf>
    <xf numFmtId="0" fontId="17" fillId="0" borderId="32" xfId="78" applyFill="1" applyBorder="1" applyAlignment="1">
      <alignment/>
      <protection/>
    </xf>
    <xf numFmtId="49" fontId="3" fillId="0" borderId="0" xfId="78" applyNumberFormat="1" applyFont="1" applyFill="1" applyBorder="1" applyAlignment="1">
      <alignment horizontal="center" vertical="center"/>
      <protection/>
    </xf>
    <xf numFmtId="49" fontId="17" fillId="0" borderId="0" xfId="78" applyNumberFormat="1" applyFill="1" applyBorder="1" applyAlignment="1">
      <alignment horizontal="center" vertical="center"/>
      <protection/>
    </xf>
    <xf numFmtId="0" fontId="4" fillId="0" borderId="0" xfId="78" applyNumberFormat="1" applyFont="1" applyFill="1" applyBorder="1" applyAlignment="1">
      <alignment horizontal="left" vertical="center"/>
      <protection/>
    </xf>
    <xf numFmtId="0" fontId="17" fillId="0" borderId="0" xfId="78" applyNumberFormat="1" applyFill="1" applyBorder="1" applyAlignment="1">
      <alignment/>
      <protection/>
    </xf>
    <xf numFmtId="0" fontId="2" fillId="0" borderId="0" xfId="78" applyNumberFormat="1" applyFont="1" applyFill="1" applyBorder="1" applyAlignment="1">
      <alignment/>
      <protection/>
    </xf>
    <xf numFmtId="0" fontId="17" fillId="0" borderId="0" xfId="78" applyFill="1" applyBorder="1" applyAlignment="1">
      <alignment/>
      <protection/>
    </xf>
    <xf numFmtId="49" fontId="26" fillId="0" borderId="0" xfId="78" applyNumberFormat="1" applyFont="1" applyFill="1" applyBorder="1" applyAlignment="1">
      <alignment horizontal="center" vertical="center"/>
      <protection/>
    </xf>
    <xf numFmtId="0" fontId="26" fillId="0" borderId="0" xfId="78" applyNumberFormat="1" applyFont="1" applyFill="1" applyBorder="1" applyAlignment="1">
      <alignment horizontal="center" vertical="center"/>
      <protection/>
    </xf>
    <xf numFmtId="49" fontId="16" fillId="0" borderId="0" xfId="78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0" xfId="74" applyNumberFormat="1" applyFont="1" applyFill="1" applyBorder="1" applyAlignment="1">
      <alignment horizontal="left" vertical="center" shrinkToFit="1"/>
      <protection/>
    </xf>
    <xf numFmtId="0" fontId="13" fillId="0" borderId="0" xfId="74" applyFont="1" applyAlignment="1">
      <alignment horizontal="center" vertical="center"/>
      <protection/>
    </xf>
    <xf numFmtId="0" fontId="21" fillId="0" borderId="16" xfId="74" applyNumberFormat="1" applyFont="1" applyFill="1" applyBorder="1" applyAlignment="1">
      <alignment horizontal="left" vertical="center" shrinkToFit="1"/>
      <protection/>
    </xf>
    <xf numFmtId="0" fontId="70" fillId="0" borderId="0" xfId="74" applyNumberFormat="1" applyFont="1" applyFill="1" applyAlignment="1">
      <alignment horizontal="center" vertical="distributed"/>
      <protection/>
    </xf>
    <xf numFmtId="49" fontId="103" fillId="0" borderId="15" xfId="74" applyNumberFormat="1" applyFont="1" applyBorder="1" applyAlignment="1">
      <alignment horizontal="left" vertical="center"/>
      <protection/>
    </xf>
    <xf numFmtId="0" fontId="21" fillId="0" borderId="32" xfId="74" applyNumberFormat="1" applyFont="1" applyFill="1" applyBorder="1" applyAlignment="1">
      <alignment horizontal="left" vertical="center" shrinkToFit="1"/>
      <protection/>
    </xf>
    <xf numFmtId="0" fontId="104" fillId="0" borderId="0" xfId="74" applyFont="1" applyBorder="1" applyAlignment="1">
      <alignment horizontal="center" vertical="center"/>
      <protection/>
    </xf>
    <xf numFmtId="0" fontId="0" fillId="0" borderId="0" xfId="74" applyFont="1" applyAlignment="1">
      <alignment horizontal="center" vertical="center"/>
      <protection/>
    </xf>
    <xf numFmtId="0" fontId="70" fillId="0" borderId="0" xfId="74" applyNumberFormat="1" applyFont="1" applyFill="1" applyBorder="1" applyAlignment="1">
      <alignment horizontal="center" vertical="distributed"/>
      <protection/>
    </xf>
    <xf numFmtId="49" fontId="103" fillId="0" borderId="15" xfId="74" applyNumberFormat="1" applyFont="1" applyBorder="1" applyAlignment="1">
      <alignment horizontal="center" vertical="center"/>
      <protection/>
    </xf>
    <xf numFmtId="49" fontId="103" fillId="0" borderId="17" xfId="74" applyNumberFormat="1" applyFont="1" applyBorder="1" applyAlignment="1">
      <alignment horizontal="center" vertical="center"/>
      <protection/>
    </xf>
    <xf numFmtId="0" fontId="7" fillId="0" borderId="16" xfId="74" applyNumberFormat="1" applyFont="1" applyFill="1" applyBorder="1" applyAlignment="1">
      <alignment horizontal="left" vertical="center" shrinkToFit="1"/>
      <protection/>
    </xf>
    <xf numFmtId="0" fontId="7" fillId="0" borderId="32" xfId="74" applyNumberFormat="1" applyFont="1" applyFill="1" applyBorder="1" applyAlignment="1">
      <alignment horizontal="left" vertical="center" shrinkToFit="1"/>
      <protection/>
    </xf>
    <xf numFmtId="49" fontId="103" fillId="0" borderId="35" xfId="74" applyNumberFormat="1" applyFont="1" applyBorder="1" applyAlignment="1">
      <alignment horizontal="center" vertical="center"/>
      <protection/>
    </xf>
    <xf numFmtId="0" fontId="87" fillId="0" borderId="42" xfId="74" applyFont="1" applyBorder="1" applyAlignment="1">
      <alignment horizontal="right" vertical="center"/>
      <protection/>
    </xf>
    <xf numFmtId="0" fontId="104" fillId="0" borderId="48" xfId="74" applyNumberFormat="1" applyFont="1" applyBorder="1" applyAlignment="1">
      <alignment horizontal="left" vertical="center" wrapText="1"/>
      <protection/>
    </xf>
    <xf numFmtId="49" fontId="12" fillId="0" borderId="0" xfId="74" applyNumberFormat="1" applyFont="1" applyAlignment="1">
      <alignment horizontal="center" vertical="center" wrapText="1"/>
      <protection/>
    </xf>
    <xf numFmtId="0" fontId="12" fillId="0" borderId="0" xfId="74" applyFont="1" applyAlignment="1">
      <alignment horizontal="center" vertical="center" wrapText="1" shrinkToFit="1"/>
      <protection/>
    </xf>
    <xf numFmtId="0" fontId="42" fillId="0" borderId="0" xfId="73" applyNumberFormat="1" applyFont="1" applyBorder="1" applyAlignment="1">
      <alignment horizontal="right" vertical="center"/>
      <protection/>
    </xf>
    <xf numFmtId="0" fontId="41" fillId="0" borderId="0" xfId="73" applyNumberFormat="1" applyFont="1" applyFill="1" applyBorder="1" applyAlignment="1">
      <alignment horizontal="center" vertical="center"/>
      <protection/>
    </xf>
    <xf numFmtId="0" fontId="12" fillId="0" borderId="0" xfId="76" applyNumberFormat="1" applyFont="1" applyAlignment="1">
      <alignment horizontal="center"/>
      <protection/>
    </xf>
    <xf numFmtId="0" fontId="7" fillId="0" borderId="42" xfId="76" applyNumberFormat="1" applyFont="1" applyBorder="1" applyAlignment="1">
      <alignment horizontal="center"/>
      <protection/>
    </xf>
    <xf numFmtId="0" fontId="108" fillId="0" borderId="48" xfId="76" applyNumberFormat="1" applyFont="1" applyBorder="1" applyAlignment="1">
      <alignment horizontal="left" vertical="center"/>
      <protection/>
    </xf>
    <xf numFmtId="49" fontId="50" fillId="0" borderId="0" xfId="76" applyNumberFormat="1" applyFont="1" applyBorder="1" applyAlignment="1">
      <alignment horizontal="center"/>
      <protection/>
    </xf>
    <xf numFmtId="0" fontId="65" fillId="0" borderId="0" xfId="75" applyNumberFormat="1" applyFont="1" applyBorder="1" applyAlignment="1">
      <alignment horizontal="center" vertical="center" wrapText="1"/>
      <protection/>
    </xf>
    <xf numFmtId="0" fontId="65" fillId="0" borderId="16" xfId="75" applyNumberFormat="1" applyFont="1" applyBorder="1" applyAlignment="1">
      <alignment horizontal="center" vertical="center" wrapText="1"/>
      <protection/>
    </xf>
    <xf numFmtId="0" fontId="23" fillId="0" borderId="0" xfId="75" applyNumberFormat="1" applyFont="1" applyAlignment="1">
      <alignment horizontal="center" vertical="center" wrapText="1"/>
      <protection/>
    </xf>
    <xf numFmtId="0" fontId="23" fillId="0" borderId="16" xfId="75" applyNumberFormat="1" applyFont="1" applyBorder="1" applyAlignment="1">
      <alignment horizontal="center" vertical="center" wrapText="1"/>
      <protection/>
    </xf>
    <xf numFmtId="49" fontId="23" fillId="0" borderId="0" xfId="75" applyNumberFormat="1" applyFont="1" applyAlignment="1">
      <alignment horizontal="center" vertical="center" wrapText="1"/>
      <protection/>
    </xf>
    <xf numFmtId="49" fontId="23" fillId="0" borderId="16" xfId="75" applyNumberFormat="1" applyFont="1" applyBorder="1" applyAlignment="1">
      <alignment horizontal="center" vertical="center" wrapText="1"/>
      <protection/>
    </xf>
    <xf numFmtId="49" fontId="70" fillId="0" borderId="0" xfId="60" applyNumberFormat="1" applyFont="1" applyFill="1" applyBorder="1" applyAlignment="1">
      <alignment horizontal="center" vertical="center"/>
      <protection/>
    </xf>
    <xf numFmtId="49" fontId="5" fillId="0" borderId="31" xfId="75" applyNumberFormat="1" applyFont="1" applyBorder="1" applyAlignment="1">
      <alignment horizontal="center" vertical="center"/>
      <protection/>
    </xf>
    <xf numFmtId="49" fontId="5" fillId="0" borderId="31" xfId="60" applyNumberFormat="1" applyFont="1" applyBorder="1" applyAlignment="1">
      <alignment horizontal="center" vertical="center"/>
      <protection/>
    </xf>
    <xf numFmtId="0" fontId="5" fillId="0" borderId="0" xfId="75" applyNumberFormat="1" applyFont="1" applyFill="1" applyBorder="1" applyAlignment="1">
      <alignment horizontal="center" vertical="center"/>
      <protection/>
    </xf>
    <xf numFmtId="0" fontId="107" fillId="0" borderId="48" xfId="60" applyFont="1" applyBorder="1" applyAlignment="1">
      <alignment horizontal="left" vertical="center"/>
      <protection/>
    </xf>
    <xf numFmtId="0" fontId="0" fillId="0" borderId="0" xfId="60" applyFont="1" applyAlignment="1">
      <alignment horizontal="center" vertical="center"/>
      <protection/>
    </xf>
    <xf numFmtId="0" fontId="5" fillId="0" borderId="31" xfId="75" applyNumberFormat="1" applyFont="1" applyFill="1" applyBorder="1" applyAlignment="1">
      <alignment horizontal="center" vertical="center"/>
      <protection/>
    </xf>
    <xf numFmtId="0" fontId="59" fillId="0" borderId="0" xfId="60" applyFont="1" applyAlignment="1">
      <alignment horizontal="center" vertical="center" shrinkToFit="1"/>
      <protection/>
    </xf>
    <xf numFmtId="0" fontId="77" fillId="0" borderId="0" xfId="75" applyNumberFormat="1" applyFont="1" applyAlignment="1">
      <alignment horizontal="center" vertical="center" shrinkToFit="1"/>
      <protection/>
    </xf>
    <xf numFmtId="0" fontId="78" fillId="0" borderId="0" xfId="75" applyNumberFormat="1" applyFont="1" applyAlignment="1">
      <alignment horizontal="center" vertical="center" shrinkToFit="1"/>
      <protection/>
    </xf>
    <xf numFmtId="0" fontId="13" fillId="0" borderId="42" xfId="60" applyFont="1" applyBorder="1" applyAlignment="1">
      <alignment horizontal="right" vertical="center"/>
      <protection/>
    </xf>
    <xf numFmtId="0" fontId="12" fillId="0" borderId="42" xfId="60" applyFont="1" applyBorder="1" applyAlignment="1">
      <alignment horizontal="center" vertical="center"/>
      <protection/>
    </xf>
    <xf numFmtId="0" fontId="76" fillId="0" borderId="49" xfId="79" applyNumberFormat="1" applyFont="1" applyFill="1" applyBorder="1" applyAlignment="1">
      <alignment horizontal="left" vertical="center"/>
      <protection/>
    </xf>
    <xf numFmtId="0" fontId="59" fillId="0" borderId="0" xfId="79" applyNumberFormat="1" applyFont="1" applyAlignment="1">
      <alignment horizontal="left"/>
      <protection/>
    </xf>
    <xf numFmtId="0" fontId="59" fillId="0" borderId="0" xfId="79" applyNumberFormat="1" applyFont="1" applyBorder="1" applyAlignment="1">
      <alignment horizontal="left"/>
      <protection/>
    </xf>
    <xf numFmtId="0" fontId="26" fillId="0" borderId="0" xfId="79" applyNumberFormat="1" applyFont="1" applyBorder="1" applyAlignment="1">
      <alignment horizontal="center"/>
      <protection/>
    </xf>
    <xf numFmtId="0" fontId="5" fillId="37" borderId="0" xfId="79" applyNumberFormat="1" applyFont="1" applyFill="1" applyBorder="1" applyAlignment="1">
      <alignment horizontal="center" vertical="center"/>
      <protection/>
    </xf>
    <xf numFmtId="0" fontId="5" fillId="0" borderId="31" xfId="79" applyNumberFormat="1" applyFont="1" applyBorder="1" applyAlignment="1">
      <alignment horizontal="center" vertical="center"/>
      <protection/>
    </xf>
    <xf numFmtId="0" fontId="125" fillId="0" borderId="0" xfId="79" applyNumberFormat="1" applyFont="1" applyFill="1" applyBorder="1" applyAlignment="1">
      <alignment horizontal="left" vertical="center"/>
      <protection/>
    </xf>
    <xf numFmtId="0" fontId="5" fillId="0" borderId="17" xfId="79" applyNumberFormat="1" applyFont="1" applyFill="1" applyBorder="1" applyAlignment="1">
      <alignment horizontal="center" vertical="center"/>
      <protection/>
    </xf>
    <xf numFmtId="0" fontId="5" fillId="0" borderId="32" xfId="79" applyNumberFormat="1" applyFont="1" applyFill="1" applyBorder="1" applyAlignment="1">
      <alignment horizontal="center" vertical="center"/>
      <protection/>
    </xf>
    <xf numFmtId="0" fontId="12" fillId="0" borderId="0" xfId="77" applyFont="1" applyAlignment="1">
      <alignment horizontal="center"/>
      <protection/>
    </xf>
    <xf numFmtId="0" fontId="21" fillId="0" borderId="42" xfId="77" applyFont="1" applyBorder="1" applyAlignment="1">
      <alignment horizontal="center"/>
      <protection/>
    </xf>
    <xf numFmtId="0" fontId="108" fillId="0" borderId="48" xfId="79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center" vertical="center"/>
      <protection/>
    </xf>
    <xf numFmtId="0" fontId="5" fillId="0" borderId="0" xfId="67" applyNumberFormat="1" applyFont="1" applyAlignment="1">
      <alignment horizontal="center"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32" fillId="0" borderId="0" xfId="67" applyNumberFormat="1" applyFont="1" applyFill="1" applyAlignment="1">
      <alignment horizontal="center"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17" xfId="67" applyNumberFormat="1" applyFont="1" applyFill="1" applyBorder="1" applyAlignment="1">
      <alignment horizontal="left" vertical="center"/>
      <protection/>
    </xf>
    <xf numFmtId="0" fontId="23" fillId="34" borderId="32" xfId="67" applyNumberFormat="1" applyFont="1" applyFill="1" applyBorder="1" applyAlignment="1">
      <alignment horizontal="left" vertical="center"/>
      <protection/>
    </xf>
    <xf numFmtId="0" fontId="5" fillId="0" borderId="31" xfId="67" applyNumberFormat="1" applyFont="1" applyBorder="1" applyAlignment="1">
      <alignment horizontal="center" vertical="center"/>
      <protection/>
    </xf>
    <xf numFmtId="0" fontId="5" fillId="34" borderId="0" xfId="67" applyNumberFormat="1" applyFont="1" applyFill="1" applyBorder="1" applyAlignment="1">
      <alignment horizontal="center" vertical="center"/>
      <protection/>
    </xf>
    <xf numFmtId="0" fontId="5" fillId="0" borderId="17" xfId="67" applyNumberFormat="1" applyFont="1" applyFill="1" applyBorder="1" applyAlignment="1">
      <alignment horizontal="center" vertical="center"/>
      <protection/>
    </xf>
    <xf numFmtId="0" fontId="5" fillId="0" borderId="32" xfId="67" applyNumberFormat="1" applyFont="1" applyFill="1" applyBorder="1" applyAlignment="1">
      <alignment horizontal="center" vertical="center"/>
      <protection/>
    </xf>
    <xf numFmtId="0" fontId="26" fillId="0" borderId="0" xfId="67" applyNumberFormat="1" applyFont="1" applyBorder="1" applyAlignment="1">
      <alignment horizontal="center" vertical="center"/>
      <protection/>
    </xf>
    <xf numFmtId="0" fontId="27" fillId="0" borderId="0" xfId="67" applyNumberFormat="1" applyFont="1" applyAlignment="1">
      <alignment horizontal="center" vertical="center"/>
      <protection/>
    </xf>
    <xf numFmtId="0" fontId="32" fillId="0" borderId="0" xfId="67" applyNumberFormat="1" applyFont="1" applyAlignment="1">
      <alignment horizontal="center" vertical="center"/>
      <protection/>
    </xf>
    <xf numFmtId="0" fontId="5" fillId="0" borderId="31" xfId="67" applyNumberFormat="1" applyFont="1" applyFill="1" applyBorder="1" applyAlignment="1">
      <alignment horizontal="center" vertical="center"/>
      <protection/>
    </xf>
    <xf numFmtId="0" fontId="12" fillId="0" borderId="0" xfId="77" applyFont="1" applyAlignment="1">
      <alignment horizontal="center" vertical="center"/>
      <protection/>
    </xf>
    <xf numFmtId="0" fontId="21" fillId="0" borderId="42" xfId="77" applyFont="1" applyBorder="1" applyAlignment="1">
      <alignment horizontal="right" vertical="center"/>
      <protection/>
    </xf>
    <xf numFmtId="0" fontId="109" fillId="0" borderId="16" xfId="80" applyFont="1" applyBorder="1" applyAlignment="1">
      <alignment horizontal="center"/>
      <protection/>
    </xf>
    <xf numFmtId="0" fontId="109" fillId="0" borderId="50" xfId="80" applyFont="1" applyBorder="1" applyAlignment="1">
      <alignment horizontal="center"/>
      <protection/>
    </xf>
    <xf numFmtId="20" fontId="40" fillId="0" borderId="51" xfId="80" applyNumberFormat="1" applyFont="1" applyBorder="1" applyAlignment="1">
      <alignment horizontal="center"/>
      <protection/>
    </xf>
    <xf numFmtId="20" fontId="40" fillId="0" borderId="52" xfId="80" applyNumberFormat="1" applyFont="1" applyBorder="1" applyAlignment="1">
      <alignment horizontal="center"/>
      <protection/>
    </xf>
    <xf numFmtId="0" fontId="84" fillId="0" borderId="21" xfId="80" applyFont="1" applyBorder="1" applyAlignment="1">
      <alignment horizontal="center" vertical="center"/>
      <protection/>
    </xf>
    <xf numFmtId="0" fontId="109" fillId="0" borderId="0" xfId="80" applyFont="1" applyAlignment="1">
      <alignment horizontal="center"/>
      <protection/>
    </xf>
    <xf numFmtId="0" fontId="109" fillId="0" borderId="53" xfId="80" applyFont="1" applyBorder="1" applyAlignment="1">
      <alignment horizontal="center"/>
      <protection/>
    </xf>
    <xf numFmtId="0" fontId="109" fillId="0" borderId="0" xfId="80" applyFont="1" applyBorder="1" applyAlignment="1">
      <alignment horizontal="center"/>
      <protection/>
    </xf>
    <xf numFmtId="0" fontId="122" fillId="39" borderId="0" xfId="80" applyFont="1" applyFill="1" applyAlignment="1">
      <alignment horizontal="center" vertical="center" wrapText="1" shrinkToFit="1"/>
      <protection/>
    </xf>
    <xf numFmtId="0" fontId="84" fillId="0" borderId="30" xfId="80" applyFont="1" applyBorder="1" applyAlignment="1">
      <alignment horizontal="center"/>
      <protection/>
    </xf>
    <xf numFmtId="0" fontId="84" fillId="0" borderId="16" xfId="80" applyFont="1" applyBorder="1" applyAlignment="1">
      <alignment horizontal="center"/>
      <protection/>
    </xf>
    <xf numFmtId="0" fontId="109" fillId="0" borderId="54" xfId="80" applyFont="1" applyBorder="1" applyAlignment="1">
      <alignment horizontal="center"/>
      <protection/>
    </xf>
    <xf numFmtId="0" fontId="109" fillId="0" borderId="55" xfId="80" applyFont="1" applyBorder="1" applyAlignment="1">
      <alignment horizontal="center"/>
      <protection/>
    </xf>
    <xf numFmtId="0" fontId="81" fillId="0" borderId="51" xfId="80" applyBorder="1" applyAlignment="1">
      <alignment horizontal="center" vertical="center"/>
      <protection/>
    </xf>
    <xf numFmtId="0" fontId="81" fillId="0" borderId="56" xfId="80" applyBorder="1" applyAlignment="1">
      <alignment horizontal="center" vertical="center"/>
      <protection/>
    </xf>
    <xf numFmtId="0" fontId="81" fillId="0" borderId="52" xfId="80" applyBorder="1" applyAlignment="1">
      <alignment horizontal="center" vertical="center"/>
      <protection/>
    </xf>
    <xf numFmtId="0" fontId="37" fillId="0" borderId="51" xfId="80" applyFont="1" applyBorder="1" applyAlignment="1">
      <alignment/>
      <protection/>
    </xf>
    <xf numFmtId="0" fontId="37" fillId="0" borderId="56" xfId="80" applyFont="1" applyBorder="1" applyAlignment="1">
      <alignment/>
      <protection/>
    </xf>
    <xf numFmtId="0" fontId="37" fillId="0" borderId="52" xfId="80" applyFont="1" applyBorder="1" applyAlignment="1">
      <alignment/>
      <protection/>
    </xf>
    <xf numFmtId="0" fontId="84" fillId="0" borderId="21" xfId="80" applyFont="1" applyBorder="1" applyAlignment="1">
      <alignment horizontal="center"/>
      <protection/>
    </xf>
    <xf numFmtId="0" fontId="72" fillId="0" borderId="0" xfId="80" applyFont="1" applyAlignment="1">
      <alignment horizontal="center" vertical="center" wrapText="1" shrinkToFit="1"/>
      <protection/>
    </xf>
    <xf numFmtId="0" fontId="81" fillId="0" borderId="16" xfId="80" applyFont="1" applyBorder="1" applyAlignment="1">
      <alignment horizontal="center"/>
      <protection/>
    </xf>
    <xf numFmtId="0" fontId="81" fillId="0" borderId="16" xfId="80" applyBorder="1" applyAlignment="1">
      <alignment horizontal="center"/>
      <protection/>
    </xf>
    <xf numFmtId="20" fontId="37" fillId="0" borderId="51" xfId="80" applyNumberFormat="1" applyFont="1" applyBorder="1" applyAlignment="1">
      <alignment horizontal="center"/>
      <protection/>
    </xf>
    <xf numFmtId="20" fontId="37" fillId="0" borderId="52" xfId="80" applyNumberFormat="1" applyFont="1" applyBorder="1" applyAlignment="1">
      <alignment horizontal="center"/>
      <protection/>
    </xf>
    <xf numFmtId="0" fontId="81" fillId="0" borderId="54" xfId="80" applyBorder="1" applyAlignment="1">
      <alignment horizontal="center"/>
      <protection/>
    </xf>
    <xf numFmtId="0" fontId="81" fillId="0" borderId="55" xfId="80" applyBorder="1" applyAlignment="1">
      <alignment horizontal="center"/>
      <protection/>
    </xf>
    <xf numFmtId="0" fontId="81" fillId="0" borderId="50" xfId="80" applyBorder="1" applyAlignment="1">
      <alignment horizontal="center"/>
      <protection/>
    </xf>
    <xf numFmtId="0" fontId="81" fillId="0" borderId="53" xfId="80" applyBorder="1" applyAlignment="1">
      <alignment horizontal="center"/>
      <protection/>
    </xf>
    <xf numFmtId="0" fontId="81" fillId="0" borderId="0" xfId="80" applyBorder="1" applyAlignment="1">
      <alignment horizontal="center"/>
      <protection/>
    </xf>
    <xf numFmtId="0" fontId="81" fillId="0" borderId="0" xfId="80" applyAlignment="1">
      <alignment horizontal="center"/>
      <protection/>
    </xf>
    <xf numFmtId="0" fontId="81" fillId="0" borderId="0" xfId="80" applyFont="1" applyAlignment="1">
      <alignment horizontal="center"/>
      <protection/>
    </xf>
    <xf numFmtId="49" fontId="16" fillId="34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shrinkToFit="1"/>
    </xf>
    <xf numFmtId="49" fontId="16" fillId="34" borderId="59" xfId="0" applyNumberFormat="1" applyFont="1" applyFill="1" applyBorder="1" applyAlignment="1">
      <alignment horizontal="center" vertical="center" wrapText="1"/>
    </xf>
    <xf numFmtId="49" fontId="16" fillId="34" borderId="60" xfId="0" applyNumberFormat="1" applyFont="1" applyFill="1" applyBorder="1" applyAlignment="1">
      <alignment horizontal="center" vertical="center" wrapText="1"/>
    </xf>
    <xf numFmtId="49" fontId="16" fillId="34" borderId="61" xfId="0" applyNumberFormat="1" applyFont="1" applyFill="1" applyBorder="1" applyAlignment="1">
      <alignment horizontal="center" vertical="center" wrapText="1"/>
    </xf>
    <xf numFmtId="14" fontId="16" fillId="34" borderId="60" xfId="0" applyNumberFormat="1" applyFont="1" applyFill="1" applyBorder="1" applyAlignment="1">
      <alignment horizontal="center" vertical="center" wrapText="1"/>
    </xf>
    <xf numFmtId="1" fontId="16" fillId="34" borderId="60" xfId="0" applyNumberFormat="1" applyFont="1" applyFill="1" applyBorder="1" applyAlignment="1">
      <alignment horizontal="center" vertical="center" wrapText="1"/>
    </xf>
    <xf numFmtId="49" fontId="16" fillId="34" borderId="6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Book1" xfId="34"/>
    <cellStyle name="Standard_MD MAIN DRAW AND QUALIFICATION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2" xfId="60"/>
    <cellStyle name="Обычный 2 2" xfId="61"/>
    <cellStyle name="Обычный 2 3" xfId="62"/>
    <cellStyle name="Обычный 2_Команды зеленогорск" xfId="63"/>
    <cellStyle name="Обычный 3" xfId="64"/>
    <cellStyle name="Обычный 4" xfId="65"/>
    <cellStyle name="Обычный 4 2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1Команды" xfId="72"/>
    <cellStyle name="Обычный_2006_11_Татнефть-2006" xfId="73"/>
    <cellStyle name="Обычный_8 2-мин (лич)" xfId="74"/>
    <cellStyle name="Обычный_заготовка на 32" xfId="75"/>
    <cellStyle name="Обычный_Книга1" xfId="76"/>
    <cellStyle name="Обычный_Одиночные 2" xfId="77"/>
    <cellStyle name="Обычный_Одиночные1" xfId="78"/>
    <cellStyle name="Обычный_Пары" xfId="79"/>
    <cellStyle name="Обычный_Подгр на 5 (Протокол+бегунки)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Финансовый 2" xfId="91"/>
    <cellStyle name="Хороший" xfId="92"/>
    <cellStyle name="一般_forms_in_excel" xfId="93"/>
    <cellStyle name="千分位[0]_forms_in_excel" xfId="94"/>
    <cellStyle name="千分位_forms_in_excel" xfId="95"/>
    <cellStyle name="貨幣 [0]_forms_in_excel" xfId="96"/>
    <cellStyle name="貨幣_forms_in_excel" xfId="97"/>
    <cellStyle name="超連結_19980719_aksel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19050</xdr:rowOff>
    </xdr:from>
    <xdr:to>
      <xdr:col>5</xdr:col>
      <xdr:colOff>381000</xdr:colOff>
      <xdr:row>6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52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19050</xdr:rowOff>
    </xdr:from>
    <xdr:to>
      <xdr:col>8</xdr:col>
      <xdr:colOff>390525</xdr:colOff>
      <xdr:row>8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7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19050</xdr:rowOff>
    </xdr:from>
    <xdr:to>
      <xdr:col>11</xdr:col>
      <xdr:colOff>381000</xdr:colOff>
      <xdr:row>10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80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19050</xdr:rowOff>
    </xdr:from>
    <xdr:to>
      <xdr:col>14</xdr:col>
      <xdr:colOff>381000</xdr:colOff>
      <xdr:row>12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2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5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6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7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8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25</xdr:row>
      <xdr:rowOff>28575</xdr:rowOff>
    </xdr:from>
    <xdr:to>
      <xdr:col>5</xdr:col>
      <xdr:colOff>400050</xdr:colOff>
      <xdr:row>26</xdr:row>
      <xdr:rowOff>152400</xdr:rowOff>
    </xdr:to>
    <xdr:pic>
      <xdr:nvPicPr>
        <xdr:cNvPr id="9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476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19050</xdr:rowOff>
    </xdr:from>
    <xdr:to>
      <xdr:col>8</xdr:col>
      <xdr:colOff>381000</xdr:colOff>
      <xdr:row>28</xdr:row>
      <xdr:rowOff>142875</xdr:rowOff>
    </xdr:to>
    <xdr:pic>
      <xdr:nvPicPr>
        <xdr:cNvPr id="10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11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12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35</xdr:row>
      <xdr:rowOff>19050</xdr:rowOff>
    </xdr:from>
    <xdr:to>
      <xdr:col>5</xdr:col>
      <xdr:colOff>419100</xdr:colOff>
      <xdr:row>36</xdr:row>
      <xdr:rowOff>142875</xdr:rowOff>
    </xdr:to>
    <xdr:pic>
      <xdr:nvPicPr>
        <xdr:cNvPr id="13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381000</xdr:colOff>
      <xdr:row>38</xdr:row>
      <xdr:rowOff>142875</xdr:rowOff>
    </xdr:to>
    <xdr:pic>
      <xdr:nvPicPr>
        <xdr:cNvPr id="14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15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16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17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18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381000</xdr:colOff>
      <xdr:row>38</xdr:row>
      <xdr:rowOff>142875</xdr:rowOff>
    </xdr:to>
    <xdr:pic>
      <xdr:nvPicPr>
        <xdr:cNvPr id="19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20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21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22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5</xdr:col>
      <xdr:colOff>381000</xdr:colOff>
      <xdr:row>6</xdr:row>
      <xdr:rowOff>142875</xdr:rowOff>
    </xdr:to>
    <xdr:pic>
      <xdr:nvPicPr>
        <xdr:cNvPr id="2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52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19050</xdr:rowOff>
    </xdr:from>
    <xdr:to>
      <xdr:col>8</xdr:col>
      <xdr:colOff>390525</xdr:colOff>
      <xdr:row>8</xdr:row>
      <xdr:rowOff>142875</xdr:rowOff>
    </xdr:to>
    <xdr:pic>
      <xdr:nvPicPr>
        <xdr:cNvPr id="2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7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19050</xdr:rowOff>
    </xdr:from>
    <xdr:to>
      <xdr:col>11</xdr:col>
      <xdr:colOff>381000</xdr:colOff>
      <xdr:row>10</xdr:row>
      <xdr:rowOff>142875</xdr:rowOff>
    </xdr:to>
    <xdr:pic>
      <xdr:nvPicPr>
        <xdr:cNvPr id="2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80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19050</xdr:rowOff>
    </xdr:from>
    <xdr:to>
      <xdr:col>14</xdr:col>
      <xdr:colOff>381000</xdr:colOff>
      <xdr:row>12</xdr:row>
      <xdr:rowOff>142875</xdr:rowOff>
    </xdr:to>
    <xdr:pic>
      <xdr:nvPicPr>
        <xdr:cNvPr id="2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2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2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2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2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3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3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3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3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3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19050</xdr:rowOff>
    </xdr:from>
    <xdr:to>
      <xdr:col>5</xdr:col>
      <xdr:colOff>381000</xdr:colOff>
      <xdr:row>26</xdr:row>
      <xdr:rowOff>142875</xdr:rowOff>
    </xdr:to>
    <xdr:pic>
      <xdr:nvPicPr>
        <xdr:cNvPr id="3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67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3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3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3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19050</xdr:rowOff>
    </xdr:from>
    <xdr:to>
      <xdr:col>5</xdr:col>
      <xdr:colOff>381000</xdr:colOff>
      <xdr:row>26</xdr:row>
      <xdr:rowOff>142875</xdr:rowOff>
    </xdr:to>
    <xdr:pic>
      <xdr:nvPicPr>
        <xdr:cNvPr id="3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67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4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4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4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5</xdr:col>
      <xdr:colOff>381000</xdr:colOff>
      <xdr:row>36</xdr:row>
      <xdr:rowOff>142875</xdr:rowOff>
    </xdr:to>
    <xdr:pic>
      <xdr:nvPicPr>
        <xdr:cNvPr id="4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4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4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4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5</xdr:col>
      <xdr:colOff>381000</xdr:colOff>
      <xdr:row>36</xdr:row>
      <xdr:rowOff>142875</xdr:rowOff>
    </xdr:to>
    <xdr:pic>
      <xdr:nvPicPr>
        <xdr:cNvPr id="4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4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4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5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19050</xdr:rowOff>
    </xdr:from>
    <xdr:to>
      <xdr:col>5</xdr:col>
      <xdr:colOff>381000</xdr:colOff>
      <xdr:row>7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32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19050</xdr:rowOff>
    </xdr:from>
    <xdr:to>
      <xdr:col>8</xdr:col>
      <xdr:colOff>390525</xdr:colOff>
      <xdr:row>9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64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19050</xdr:rowOff>
    </xdr:from>
    <xdr:to>
      <xdr:col>11</xdr:col>
      <xdr:colOff>381000</xdr:colOff>
      <xdr:row>11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7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19050</xdr:rowOff>
    </xdr:from>
    <xdr:to>
      <xdr:col>14</xdr:col>
      <xdr:colOff>381000</xdr:colOff>
      <xdr:row>13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29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19050</xdr:rowOff>
    </xdr:from>
    <xdr:to>
      <xdr:col>17</xdr:col>
      <xdr:colOff>381000</xdr:colOff>
      <xdr:row>15</xdr:row>
      <xdr:rowOff>142875</xdr:rowOff>
    </xdr:to>
    <xdr:pic>
      <xdr:nvPicPr>
        <xdr:cNvPr id="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61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19050</xdr:rowOff>
    </xdr:from>
    <xdr:to>
      <xdr:col>5</xdr:col>
      <xdr:colOff>381000</xdr:colOff>
      <xdr:row>22</xdr:row>
      <xdr:rowOff>142875</xdr:rowOff>
    </xdr:to>
    <xdr:pic>
      <xdr:nvPicPr>
        <xdr:cNvPr id="6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7909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19050</xdr:rowOff>
    </xdr:from>
    <xdr:to>
      <xdr:col>8</xdr:col>
      <xdr:colOff>390525</xdr:colOff>
      <xdr:row>24</xdr:row>
      <xdr:rowOff>142875</xdr:rowOff>
    </xdr:to>
    <xdr:pic>
      <xdr:nvPicPr>
        <xdr:cNvPr id="7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1148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19050</xdr:rowOff>
    </xdr:from>
    <xdr:to>
      <xdr:col>11</xdr:col>
      <xdr:colOff>381000</xdr:colOff>
      <xdr:row>26</xdr:row>
      <xdr:rowOff>142875</xdr:rowOff>
    </xdr:to>
    <xdr:pic>
      <xdr:nvPicPr>
        <xdr:cNvPr id="8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4386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19050</xdr:rowOff>
    </xdr:from>
    <xdr:to>
      <xdr:col>14</xdr:col>
      <xdr:colOff>381000</xdr:colOff>
      <xdr:row>28</xdr:row>
      <xdr:rowOff>142875</xdr:rowOff>
    </xdr:to>
    <xdr:pic>
      <xdr:nvPicPr>
        <xdr:cNvPr id="9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7625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19050</xdr:rowOff>
    </xdr:from>
    <xdr:to>
      <xdr:col>17</xdr:col>
      <xdr:colOff>381000</xdr:colOff>
      <xdr:row>30</xdr:row>
      <xdr:rowOff>142875</xdr:rowOff>
    </xdr:to>
    <xdr:pic>
      <xdr:nvPicPr>
        <xdr:cNvPr id="10" name="Picture 1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5086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5</xdr:col>
      <xdr:colOff>381000</xdr:colOff>
      <xdr:row>37</xdr:row>
      <xdr:rowOff>142875</xdr:rowOff>
    </xdr:to>
    <xdr:pic>
      <xdr:nvPicPr>
        <xdr:cNvPr id="11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5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19050</xdr:rowOff>
    </xdr:from>
    <xdr:to>
      <xdr:col>8</xdr:col>
      <xdr:colOff>381000</xdr:colOff>
      <xdr:row>39</xdr:row>
      <xdr:rowOff>142875</xdr:rowOff>
    </xdr:to>
    <xdr:pic>
      <xdr:nvPicPr>
        <xdr:cNvPr id="12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58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19050</xdr:rowOff>
    </xdr:from>
    <xdr:to>
      <xdr:col>11</xdr:col>
      <xdr:colOff>381000</xdr:colOff>
      <xdr:row>41</xdr:row>
      <xdr:rowOff>142875</xdr:rowOff>
    </xdr:to>
    <xdr:pic>
      <xdr:nvPicPr>
        <xdr:cNvPr id="13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05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14</xdr:col>
      <xdr:colOff>381000</xdr:colOff>
      <xdr:row>43</xdr:row>
      <xdr:rowOff>142875</xdr:rowOff>
    </xdr:to>
    <xdr:pic>
      <xdr:nvPicPr>
        <xdr:cNvPr id="14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229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19050</xdr:rowOff>
    </xdr:from>
    <xdr:to>
      <xdr:col>17</xdr:col>
      <xdr:colOff>381000</xdr:colOff>
      <xdr:row>45</xdr:row>
      <xdr:rowOff>142875</xdr:rowOff>
    </xdr:to>
    <xdr:pic>
      <xdr:nvPicPr>
        <xdr:cNvPr id="15" name="Picture 1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553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19050</xdr:rowOff>
    </xdr:from>
    <xdr:to>
      <xdr:col>5</xdr:col>
      <xdr:colOff>381000</xdr:colOff>
      <xdr:row>52</xdr:row>
      <xdr:rowOff>142875</xdr:rowOff>
    </xdr:to>
    <xdr:pic>
      <xdr:nvPicPr>
        <xdr:cNvPr id="16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7249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19050</xdr:rowOff>
    </xdr:from>
    <xdr:to>
      <xdr:col>8</xdr:col>
      <xdr:colOff>381000</xdr:colOff>
      <xdr:row>54</xdr:row>
      <xdr:rowOff>142875</xdr:rowOff>
    </xdr:to>
    <xdr:pic>
      <xdr:nvPicPr>
        <xdr:cNvPr id="17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048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19050</xdr:rowOff>
    </xdr:from>
    <xdr:to>
      <xdr:col>11</xdr:col>
      <xdr:colOff>381000</xdr:colOff>
      <xdr:row>56</xdr:row>
      <xdr:rowOff>142875</xdr:rowOff>
    </xdr:to>
    <xdr:pic>
      <xdr:nvPicPr>
        <xdr:cNvPr id="18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3726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19050</xdr:rowOff>
    </xdr:from>
    <xdr:to>
      <xdr:col>14</xdr:col>
      <xdr:colOff>381000</xdr:colOff>
      <xdr:row>58</xdr:row>
      <xdr:rowOff>142875</xdr:rowOff>
    </xdr:to>
    <xdr:pic>
      <xdr:nvPicPr>
        <xdr:cNvPr id="19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696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19050</xdr:rowOff>
    </xdr:from>
    <xdr:to>
      <xdr:col>17</xdr:col>
      <xdr:colOff>381000</xdr:colOff>
      <xdr:row>60</xdr:row>
      <xdr:rowOff>142875</xdr:rowOff>
    </xdr:to>
    <xdr:pic>
      <xdr:nvPicPr>
        <xdr:cNvPr id="20" name="Picture 2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0203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19050</xdr:rowOff>
    </xdr:from>
    <xdr:to>
      <xdr:col>5</xdr:col>
      <xdr:colOff>381000</xdr:colOff>
      <xdr:row>70</xdr:row>
      <xdr:rowOff>142875</xdr:rowOff>
    </xdr:to>
    <xdr:pic>
      <xdr:nvPicPr>
        <xdr:cNvPr id="21" name="Picture 2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6776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19050</xdr:rowOff>
    </xdr:from>
    <xdr:to>
      <xdr:col>8</xdr:col>
      <xdr:colOff>381000</xdr:colOff>
      <xdr:row>72</xdr:row>
      <xdr:rowOff>142875</xdr:rowOff>
    </xdr:to>
    <xdr:pic>
      <xdr:nvPicPr>
        <xdr:cNvPr id="22" name="Picture 2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20015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19050</xdr:rowOff>
    </xdr:from>
    <xdr:to>
      <xdr:col>11</xdr:col>
      <xdr:colOff>381000</xdr:colOff>
      <xdr:row>74</xdr:row>
      <xdr:rowOff>142875</xdr:rowOff>
    </xdr:to>
    <xdr:pic>
      <xdr:nvPicPr>
        <xdr:cNvPr id="23" name="Picture 2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25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75</xdr:row>
      <xdr:rowOff>19050</xdr:rowOff>
    </xdr:from>
    <xdr:to>
      <xdr:col>14</xdr:col>
      <xdr:colOff>381000</xdr:colOff>
      <xdr:row>76</xdr:row>
      <xdr:rowOff>142875</xdr:rowOff>
    </xdr:to>
    <xdr:pic>
      <xdr:nvPicPr>
        <xdr:cNvPr id="24" name="Picture 2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6492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19050</xdr:rowOff>
    </xdr:from>
    <xdr:to>
      <xdr:col>17</xdr:col>
      <xdr:colOff>381000</xdr:colOff>
      <xdr:row>78</xdr:row>
      <xdr:rowOff>142875</xdr:rowOff>
    </xdr:to>
    <xdr:pic>
      <xdr:nvPicPr>
        <xdr:cNvPr id="25" name="Picture 2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29730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19050</xdr:rowOff>
    </xdr:from>
    <xdr:to>
      <xdr:col>5</xdr:col>
      <xdr:colOff>381000</xdr:colOff>
      <xdr:row>85</xdr:row>
      <xdr:rowOff>142875</xdr:rowOff>
    </xdr:to>
    <xdr:pic>
      <xdr:nvPicPr>
        <xdr:cNvPr id="26" name="Picture 2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4144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19050</xdr:rowOff>
    </xdr:from>
    <xdr:to>
      <xdr:col>8</xdr:col>
      <xdr:colOff>381000</xdr:colOff>
      <xdr:row>87</xdr:row>
      <xdr:rowOff>142875</xdr:rowOff>
    </xdr:to>
    <xdr:pic>
      <xdr:nvPicPr>
        <xdr:cNvPr id="27" name="Picture 2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468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88</xdr:row>
      <xdr:rowOff>19050</xdr:rowOff>
    </xdr:from>
    <xdr:to>
      <xdr:col>11</xdr:col>
      <xdr:colOff>381000</xdr:colOff>
      <xdr:row>89</xdr:row>
      <xdr:rowOff>142875</xdr:rowOff>
    </xdr:to>
    <xdr:pic>
      <xdr:nvPicPr>
        <xdr:cNvPr id="28" name="Picture 3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4792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90</xdr:row>
      <xdr:rowOff>19050</xdr:rowOff>
    </xdr:from>
    <xdr:to>
      <xdr:col>14</xdr:col>
      <xdr:colOff>381000</xdr:colOff>
      <xdr:row>91</xdr:row>
      <xdr:rowOff>142875</xdr:rowOff>
    </xdr:to>
    <xdr:pic>
      <xdr:nvPicPr>
        <xdr:cNvPr id="29" name="Picture 3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5116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19050</xdr:rowOff>
    </xdr:from>
    <xdr:to>
      <xdr:col>17</xdr:col>
      <xdr:colOff>381000</xdr:colOff>
      <xdr:row>93</xdr:row>
      <xdr:rowOff>142875</xdr:rowOff>
    </xdr:to>
    <xdr:pic>
      <xdr:nvPicPr>
        <xdr:cNvPr id="30" name="Picture 3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5440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19050</xdr:rowOff>
    </xdr:from>
    <xdr:to>
      <xdr:col>5</xdr:col>
      <xdr:colOff>381000</xdr:colOff>
      <xdr:row>115</xdr:row>
      <xdr:rowOff>142875</xdr:rowOff>
    </xdr:to>
    <xdr:pic>
      <xdr:nvPicPr>
        <xdr:cNvPr id="31" name="Picture 3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78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19050</xdr:rowOff>
    </xdr:from>
    <xdr:to>
      <xdr:col>8</xdr:col>
      <xdr:colOff>381000</xdr:colOff>
      <xdr:row>117</xdr:row>
      <xdr:rowOff>142875</xdr:rowOff>
    </xdr:to>
    <xdr:pic>
      <xdr:nvPicPr>
        <xdr:cNvPr id="32" name="Picture 3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402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118</xdr:row>
      <xdr:rowOff>19050</xdr:rowOff>
    </xdr:from>
    <xdr:to>
      <xdr:col>11</xdr:col>
      <xdr:colOff>381000</xdr:colOff>
      <xdr:row>119</xdr:row>
      <xdr:rowOff>142875</xdr:rowOff>
    </xdr:to>
    <xdr:pic>
      <xdr:nvPicPr>
        <xdr:cNvPr id="33" name="Picture 3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726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19050</xdr:rowOff>
    </xdr:from>
    <xdr:to>
      <xdr:col>14</xdr:col>
      <xdr:colOff>381000</xdr:colOff>
      <xdr:row>121</xdr:row>
      <xdr:rowOff>142875</xdr:rowOff>
    </xdr:to>
    <xdr:pic>
      <xdr:nvPicPr>
        <xdr:cNvPr id="34" name="Picture 3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0050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19050</xdr:rowOff>
    </xdr:from>
    <xdr:to>
      <xdr:col>17</xdr:col>
      <xdr:colOff>381000</xdr:colOff>
      <xdr:row>123</xdr:row>
      <xdr:rowOff>142875</xdr:rowOff>
    </xdr:to>
    <xdr:pic>
      <xdr:nvPicPr>
        <xdr:cNvPr id="35" name="Picture 3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037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36" name="Picture 3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6116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19050</xdr:rowOff>
    </xdr:from>
    <xdr:to>
      <xdr:col>8</xdr:col>
      <xdr:colOff>381000</xdr:colOff>
      <xdr:row>102</xdr:row>
      <xdr:rowOff>142875</xdr:rowOff>
    </xdr:to>
    <xdr:pic>
      <xdr:nvPicPr>
        <xdr:cNvPr id="37" name="Picture 4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935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38" name="Picture 4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2593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39" name="Picture 4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5831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19050</xdr:rowOff>
    </xdr:from>
    <xdr:to>
      <xdr:col>17</xdr:col>
      <xdr:colOff>381000</xdr:colOff>
      <xdr:row>108</xdr:row>
      <xdr:rowOff>142875</xdr:rowOff>
    </xdr:to>
    <xdr:pic>
      <xdr:nvPicPr>
        <xdr:cNvPr id="40" name="Picture 4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79070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124</xdr:row>
      <xdr:rowOff>28575</xdr:rowOff>
    </xdr:from>
    <xdr:to>
      <xdr:col>29</xdr:col>
      <xdr:colOff>390525</xdr:colOff>
      <xdr:row>125</xdr:row>
      <xdr:rowOff>152400</xdr:rowOff>
    </xdr:to>
    <xdr:pic>
      <xdr:nvPicPr>
        <xdr:cNvPr id="41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0707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109</xdr:row>
      <xdr:rowOff>28575</xdr:rowOff>
    </xdr:from>
    <xdr:to>
      <xdr:col>29</xdr:col>
      <xdr:colOff>390525</xdr:colOff>
      <xdr:row>110</xdr:row>
      <xdr:rowOff>152400</xdr:rowOff>
    </xdr:to>
    <xdr:pic>
      <xdr:nvPicPr>
        <xdr:cNvPr id="42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40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94</xdr:row>
      <xdr:rowOff>28575</xdr:rowOff>
    </xdr:from>
    <xdr:to>
      <xdr:col>29</xdr:col>
      <xdr:colOff>390525</xdr:colOff>
      <xdr:row>95</xdr:row>
      <xdr:rowOff>152400</xdr:rowOff>
    </xdr:to>
    <xdr:pic>
      <xdr:nvPicPr>
        <xdr:cNvPr id="43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57734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79</xdr:row>
      <xdr:rowOff>28575</xdr:rowOff>
    </xdr:from>
    <xdr:to>
      <xdr:col>29</xdr:col>
      <xdr:colOff>390525</xdr:colOff>
      <xdr:row>80</xdr:row>
      <xdr:rowOff>152400</xdr:rowOff>
    </xdr:to>
    <xdr:pic>
      <xdr:nvPicPr>
        <xdr:cNvPr id="44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3306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61</xdr:row>
      <xdr:rowOff>28575</xdr:rowOff>
    </xdr:from>
    <xdr:to>
      <xdr:col>29</xdr:col>
      <xdr:colOff>390525</xdr:colOff>
      <xdr:row>62</xdr:row>
      <xdr:rowOff>152400</xdr:rowOff>
    </xdr:to>
    <xdr:pic>
      <xdr:nvPicPr>
        <xdr:cNvPr id="4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0353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46</xdr:row>
      <xdr:rowOff>28575</xdr:rowOff>
    </xdr:from>
    <xdr:to>
      <xdr:col>29</xdr:col>
      <xdr:colOff>390525</xdr:colOff>
      <xdr:row>47</xdr:row>
      <xdr:rowOff>152400</xdr:rowOff>
    </xdr:to>
    <xdr:pic>
      <xdr:nvPicPr>
        <xdr:cNvPr id="46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78867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31</xdr:row>
      <xdr:rowOff>28575</xdr:rowOff>
    </xdr:from>
    <xdr:to>
      <xdr:col>29</xdr:col>
      <xdr:colOff>390525</xdr:colOff>
      <xdr:row>32</xdr:row>
      <xdr:rowOff>152400</xdr:rowOff>
    </xdr:to>
    <xdr:pic>
      <xdr:nvPicPr>
        <xdr:cNvPr id="47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419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16</xdr:row>
      <xdr:rowOff>28575</xdr:rowOff>
    </xdr:from>
    <xdr:to>
      <xdr:col>29</xdr:col>
      <xdr:colOff>390525</xdr:colOff>
      <xdr:row>17</xdr:row>
      <xdr:rowOff>152400</xdr:rowOff>
    </xdr:to>
    <xdr:pic>
      <xdr:nvPicPr>
        <xdr:cNvPr id="48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952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19050</xdr:rowOff>
    </xdr:from>
    <xdr:to>
      <xdr:col>5</xdr:col>
      <xdr:colOff>381000</xdr:colOff>
      <xdr:row>7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32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19050</xdr:rowOff>
    </xdr:from>
    <xdr:to>
      <xdr:col>8</xdr:col>
      <xdr:colOff>390525</xdr:colOff>
      <xdr:row>9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64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19050</xdr:rowOff>
    </xdr:from>
    <xdr:to>
      <xdr:col>11</xdr:col>
      <xdr:colOff>381000</xdr:colOff>
      <xdr:row>11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97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19050</xdr:rowOff>
    </xdr:from>
    <xdr:to>
      <xdr:col>14</xdr:col>
      <xdr:colOff>381000</xdr:colOff>
      <xdr:row>13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29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19050</xdr:rowOff>
    </xdr:from>
    <xdr:to>
      <xdr:col>17</xdr:col>
      <xdr:colOff>381000</xdr:colOff>
      <xdr:row>15</xdr:row>
      <xdr:rowOff>142875</xdr:rowOff>
    </xdr:to>
    <xdr:pic>
      <xdr:nvPicPr>
        <xdr:cNvPr id="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61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16</xdr:row>
      <xdr:rowOff>28575</xdr:rowOff>
    </xdr:from>
    <xdr:to>
      <xdr:col>29</xdr:col>
      <xdr:colOff>390525</xdr:colOff>
      <xdr:row>17</xdr:row>
      <xdr:rowOff>152400</xdr:rowOff>
    </xdr:to>
    <xdr:pic>
      <xdr:nvPicPr>
        <xdr:cNvPr id="6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952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sony\ABSOLUTO\ACT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yo\Cadete%20con%20f&#243;rmul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TTC%202005%20AUT\LINZ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C%202006-05%20ESP\SYOC%20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C%202006-08%20IND\WJC%20IND%20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nte%20und%20Einstellungen\FINK\Lokale%20Einstellungen\Temporary%20Internet%20Files\OLK28\Final%20Entires\GE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2012_03_26-1_&#1055;&#1077;&#1088;-&#1074;&#1086;&#1056;&#1060;-94_&#1050;&#1089;&#1090;&#1086;&#1074;&#1086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4;&#1076;&#1080;&#1085;&#1086;&#1095;&#1085;&#1099;&#107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2012_03_26-1_&#1055;&#1077;&#1088;-&#1074;&#1086;&#1056;&#1060;-94_&#1050;&#1089;&#1090;&#1086;&#1074;&#1086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-&#1083;&#1080;&#1095;&#1085;&#1099;&#107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_70-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_02_8-12_&#1055;&#1077;&#1088;&#1074;&#1077;&#1085;&#1089;&#1090;&#1074;&#1086;%20&#1056;&#1058;-2000\&#1050;&#1086;&#1084;&#1072;&#1085;&#1076;&#1099;-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5_01_10-11_&#1053;&#1072;&#1076;&#1077;&#1078;&#1076;&#1099;%20&#1056;&#1058;\Users\1\Downloads\Dokumente%20und%20Einstellungen\FINK\Lokale%20Einstellungen\Temporary%20Internet%20Files\OLK28\Final%20Entires\G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4;&#1076;&#1080;&#1085;&#1086;&#1095;&#1085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3;&#1072;&#1076;&#1077;&#1078;&#1076;&#1099;%20&#1056;&#1058;_&#1079;&#1072;&#1075;&#1086;&#1090;&#1086;&#1074;&#1082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4;&#1076;&#1080;&#1085;&#1086;&#1095;&#1085;&#1099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79;&#1072;&#1075;&#1086;&#1090;&#1086;&#1074;&#1082;&#1072;%20&#1076;&#1083;&#1103;%20&#1083;&#1080;&#1095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c\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</sheetNames>
    <sheetDataSet>
      <sheetData sheetId="0">
        <row r="1">
          <cell r="A1" t="str">
            <v>Список участников.</v>
          </cell>
        </row>
        <row r="2">
          <cell r="A2" t="str">
            <v>Юноши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Дата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 </v>
          </cell>
          <cell r="E5" t="str">
            <v>1988</v>
          </cell>
          <cell r="F5">
            <v>799</v>
          </cell>
          <cell r="G5" t="str">
            <v>Красноярск 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 </v>
          </cell>
          <cell r="E6" t="str">
            <v>1988</v>
          </cell>
          <cell r="F6">
            <v>1015</v>
          </cell>
          <cell r="G6" t="str">
            <v>Сочи </v>
          </cell>
          <cell r="H6" t="str">
            <v>Апагуни </v>
          </cell>
        </row>
        <row r="7">
          <cell r="A7">
            <v>3</v>
          </cell>
          <cell r="B7">
            <v>3</v>
          </cell>
          <cell r="C7" t="str">
            <v>Афанасьев </v>
          </cell>
          <cell r="D7" t="str">
            <v>Максим</v>
          </cell>
          <cell r="E7" t="str">
            <v>1989</v>
          </cell>
          <cell r="F7">
            <v>704</v>
          </cell>
          <cell r="G7" t="str">
            <v>Волжский</v>
          </cell>
          <cell r="H7" t="str">
            <v>Нагибеков Х.О. </v>
          </cell>
        </row>
        <row r="8">
          <cell r="A8">
            <v>4</v>
          </cell>
          <cell r="B8">
            <v>4</v>
          </cell>
          <cell r="C8" t="str">
            <v>Байрамов </v>
          </cell>
          <cell r="D8" t="str">
            <v>Ростислав </v>
          </cell>
          <cell r="E8" t="str">
            <v>1989</v>
          </cell>
          <cell r="F8">
            <v>668</v>
          </cell>
          <cell r="G8" t="str">
            <v>Екатеринбург </v>
          </cell>
          <cell r="H8" t="str">
            <v>Каменев А.Ю., Малышкин В.В. </v>
          </cell>
        </row>
        <row r="9">
          <cell r="A9">
            <v>5</v>
          </cell>
          <cell r="B9">
            <v>5</v>
          </cell>
          <cell r="C9" t="str">
            <v>Бардин </v>
          </cell>
          <cell r="D9" t="str">
            <v>Илья </v>
          </cell>
          <cell r="E9" t="str">
            <v>1989</v>
          </cell>
          <cell r="F9">
            <v>836</v>
          </cell>
          <cell r="G9" t="str">
            <v>Рыбинск </v>
          </cell>
          <cell r="H9" t="str">
            <v>Боркова И.Ю., Веселов Е.А.</v>
          </cell>
        </row>
        <row r="10">
          <cell r="A10">
            <v>6</v>
          </cell>
          <cell r="B10">
            <v>6</v>
          </cell>
          <cell r="C10" t="str">
            <v>Большов </v>
          </cell>
          <cell r="D10" t="str">
            <v>Алексей</v>
          </cell>
          <cell r="E10" t="str">
            <v>1990</v>
          </cell>
          <cell r="F10">
            <v>799</v>
          </cell>
          <cell r="G10" t="str">
            <v>Н.Новгород</v>
          </cell>
          <cell r="H10" t="str">
            <v>Ендолов В.Н.</v>
          </cell>
        </row>
        <row r="11">
          <cell r="A11">
            <v>7</v>
          </cell>
          <cell r="B11">
            <v>7</v>
          </cell>
          <cell r="C11" t="str">
            <v>Боровик </v>
          </cell>
          <cell r="D11" t="str">
            <v>Александр </v>
          </cell>
          <cell r="E11" t="str">
            <v>1990</v>
          </cell>
          <cell r="F11">
            <v>814</v>
          </cell>
          <cell r="G11" t="str">
            <v>Славянск </v>
          </cell>
          <cell r="H11" t="str">
            <v>Боровик В.</v>
          </cell>
        </row>
        <row r="12">
          <cell r="A12">
            <v>8</v>
          </cell>
          <cell r="B12">
            <v>8</v>
          </cell>
          <cell r="C12" t="str">
            <v>Боронин </v>
          </cell>
          <cell r="D12" t="str">
            <v>Сергей </v>
          </cell>
          <cell r="E12" t="str">
            <v>1987</v>
          </cell>
          <cell r="F12">
            <v>932</v>
          </cell>
          <cell r="G12" t="str">
            <v>Москва </v>
          </cell>
          <cell r="H12" t="str">
            <v>Гришаков В.А. </v>
          </cell>
        </row>
        <row r="13">
          <cell r="A13">
            <v>9</v>
          </cell>
          <cell r="B13">
            <v>9</v>
          </cell>
          <cell r="C13" t="str">
            <v>Бочков </v>
          </cell>
          <cell r="D13" t="str">
            <v>Денис </v>
          </cell>
          <cell r="E13" t="str">
            <v>1988</v>
          </cell>
          <cell r="F13">
            <v>940</v>
          </cell>
          <cell r="G13" t="str">
            <v>Рыбинск </v>
          </cell>
          <cell r="H13" t="str">
            <v>Боркова И.Ю. </v>
          </cell>
        </row>
        <row r="14">
          <cell r="A14">
            <v>10</v>
          </cell>
          <cell r="B14">
            <v>10</v>
          </cell>
          <cell r="C14" t="str">
            <v>Букин </v>
          </cell>
          <cell r="D14" t="str">
            <v>Андрей </v>
          </cell>
          <cell r="E14" t="str">
            <v>1989</v>
          </cell>
          <cell r="F14">
            <v>1007</v>
          </cell>
          <cell r="G14" t="str">
            <v>Челябинск </v>
          </cell>
          <cell r="H14" t="str">
            <v>Голышев В.В., Тарасова Н.Г. </v>
          </cell>
        </row>
        <row r="15">
          <cell r="A15">
            <v>11</v>
          </cell>
          <cell r="B15">
            <v>11</v>
          </cell>
          <cell r="C15" t="str">
            <v>Бухряков </v>
          </cell>
          <cell r="D15" t="str">
            <v>Михаил</v>
          </cell>
          <cell r="E15" t="str">
            <v>1988</v>
          </cell>
          <cell r="F15">
            <v>694</v>
          </cell>
          <cell r="G15" t="str">
            <v>Челябинск</v>
          </cell>
          <cell r="H15" t="str">
            <v>Буханов М.В., Тарасов Н.Г. </v>
          </cell>
        </row>
        <row r="16">
          <cell r="A16">
            <v>12</v>
          </cell>
          <cell r="B16">
            <v>12</v>
          </cell>
          <cell r="C16" t="str">
            <v>Валеев </v>
          </cell>
          <cell r="D16" t="str">
            <v>Марсель</v>
          </cell>
          <cell r="E16">
            <v>1990</v>
          </cell>
          <cell r="F16">
            <v>707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 </v>
          </cell>
          <cell r="D17" t="str">
            <v>Александр </v>
          </cell>
          <cell r="E17" t="str">
            <v>1988</v>
          </cell>
          <cell r="F17">
            <v>985</v>
          </cell>
          <cell r="G17" t="str">
            <v>Рыбинск </v>
          </cell>
          <cell r="H17" t="str">
            <v>Боркова И.Ю., Веселов Е.А.</v>
          </cell>
        </row>
        <row r="18">
          <cell r="A18">
            <v>14</v>
          </cell>
          <cell r="B18">
            <v>14</v>
          </cell>
          <cell r="C18" t="str">
            <v>Георгиев </v>
          </cell>
          <cell r="D18" t="str">
            <v>Александр </v>
          </cell>
          <cell r="E18" t="str">
            <v>1989</v>
          </cell>
          <cell r="F18">
            <v>881</v>
          </cell>
          <cell r="G18" t="str">
            <v>Новокузнецк </v>
          </cell>
          <cell r="H18" t="str">
            <v>Постников И.А. </v>
          </cell>
        </row>
        <row r="19">
          <cell r="A19">
            <v>15</v>
          </cell>
          <cell r="B19">
            <v>15</v>
          </cell>
          <cell r="C19" t="str">
            <v>Гончаров </v>
          </cell>
          <cell r="D19" t="str">
            <v>Арсений </v>
          </cell>
          <cell r="E19" t="str">
            <v>1990</v>
          </cell>
          <cell r="F19">
            <v>722</v>
          </cell>
          <cell r="G19" t="str">
            <v>Н.Новгород</v>
          </cell>
          <cell r="H19" t="str">
            <v>Брусин С.Б. </v>
          </cell>
        </row>
        <row r="20">
          <cell r="A20">
            <v>16</v>
          </cell>
          <cell r="B20">
            <v>16</v>
          </cell>
          <cell r="C20" t="str">
            <v>Горбунов </v>
          </cell>
          <cell r="D20" t="str">
            <v>Владислав</v>
          </cell>
          <cell r="E20" t="str">
            <v>1988</v>
          </cell>
          <cell r="F20">
            <v>742</v>
          </cell>
          <cell r="G20" t="str">
            <v>Самара</v>
          </cell>
          <cell r="H20" t="str">
            <v>Павленко В.П. </v>
          </cell>
        </row>
        <row r="21">
          <cell r="A21">
            <v>17</v>
          </cell>
          <cell r="B21">
            <v>17</v>
          </cell>
          <cell r="C21" t="str">
            <v>Елистратов </v>
          </cell>
          <cell r="D21" t="str">
            <v>Игорь </v>
          </cell>
          <cell r="E21" t="str">
            <v>1989</v>
          </cell>
          <cell r="F21">
            <v>869</v>
          </cell>
          <cell r="G21" t="str">
            <v>Подольск </v>
          </cell>
          <cell r="H21" t="str">
            <v>Сазонов И.А. </v>
          </cell>
        </row>
        <row r="22">
          <cell r="A22">
            <v>18</v>
          </cell>
          <cell r="B22">
            <v>18</v>
          </cell>
          <cell r="C22" t="str">
            <v>Жидков </v>
          </cell>
          <cell r="D22" t="str">
            <v>Илья </v>
          </cell>
          <cell r="E22" t="str">
            <v>1991</v>
          </cell>
          <cell r="F22">
            <v>720</v>
          </cell>
          <cell r="G22" t="str">
            <v>Шахты </v>
          </cell>
          <cell r="H22" t="str">
            <v>Жидков В.А. </v>
          </cell>
        </row>
        <row r="23">
          <cell r="A23">
            <v>19</v>
          </cell>
          <cell r="B23">
            <v>19</v>
          </cell>
          <cell r="C23" t="str">
            <v>Знаменский </v>
          </cell>
          <cell r="D23" t="str">
            <v>Дмитрий </v>
          </cell>
          <cell r="E23" t="str">
            <v>1987</v>
          </cell>
          <cell r="F23">
            <v>776</v>
          </cell>
          <cell r="G23" t="str">
            <v>С.-Петербург </v>
          </cell>
          <cell r="H23" t="str">
            <v>Бриль В.Б. </v>
          </cell>
        </row>
        <row r="24">
          <cell r="A24">
            <v>20</v>
          </cell>
          <cell r="B24">
            <v>20</v>
          </cell>
          <cell r="C24" t="str">
            <v>Зоненко </v>
          </cell>
          <cell r="D24" t="str">
            <v>Валерий </v>
          </cell>
          <cell r="E24" t="str">
            <v>1989</v>
          </cell>
          <cell r="F24">
            <v>779</v>
          </cell>
          <cell r="G24" t="str">
            <v>Москва </v>
          </cell>
          <cell r="H24" t="str">
            <v>Эдель Е.О. </v>
          </cell>
        </row>
        <row r="25">
          <cell r="A25">
            <v>21</v>
          </cell>
          <cell r="B25">
            <v>21</v>
          </cell>
          <cell r="C25" t="str">
            <v>Капустин </v>
          </cell>
          <cell r="D25" t="str">
            <v>Евгений</v>
          </cell>
          <cell r="E25" t="str">
            <v>1988</v>
          </cell>
          <cell r="F25">
            <v>747</v>
          </cell>
          <cell r="G25" t="str">
            <v>Невинномыск</v>
          </cell>
          <cell r="H25" t="str">
            <v>Скалихин В.А.</v>
          </cell>
        </row>
        <row r="26">
          <cell r="A26">
            <v>22</v>
          </cell>
          <cell r="B26">
            <v>22</v>
          </cell>
          <cell r="C26" t="str">
            <v>Комов </v>
          </cell>
          <cell r="D26" t="str">
            <v>Александр </v>
          </cell>
          <cell r="E26" t="str">
            <v>1988</v>
          </cell>
          <cell r="F26">
            <v>861</v>
          </cell>
          <cell r="G26" t="str">
            <v>С.-Петербург </v>
          </cell>
          <cell r="H26" t="str">
            <v>Семенова С.Д. </v>
          </cell>
        </row>
        <row r="27">
          <cell r="A27">
            <v>23</v>
          </cell>
          <cell r="B27">
            <v>23</v>
          </cell>
          <cell r="C27" t="str">
            <v>Коротков </v>
          </cell>
          <cell r="D27" t="str">
            <v>Александр </v>
          </cell>
          <cell r="E27" t="str">
            <v>1989</v>
          </cell>
          <cell r="F27">
            <v>734</v>
          </cell>
          <cell r="G27" t="str">
            <v>Ярославль </v>
          </cell>
          <cell r="H27" t="str">
            <v>Авдеева С.Н. </v>
          </cell>
        </row>
        <row r="28">
          <cell r="A28">
            <v>24</v>
          </cell>
          <cell r="B28">
            <v>24</v>
          </cell>
          <cell r="C28" t="str">
            <v>Краев </v>
          </cell>
          <cell r="D28" t="str">
            <v>Андрей</v>
          </cell>
          <cell r="E28" t="str">
            <v>1988</v>
          </cell>
          <cell r="F28">
            <v>945</v>
          </cell>
          <cell r="G28" t="str">
            <v>Н.Новгород</v>
          </cell>
          <cell r="H28" t="str">
            <v>Ендолов В.Н.</v>
          </cell>
        </row>
        <row r="29">
          <cell r="A29">
            <v>25</v>
          </cell>
          <cell r="B29">
            <v>25</v>
          </cell>
          <cell r="C29" t="str">
            <v>Кривошеев  </v>
          </cell>
          <cell r="D29" t="str">
            <v>Вячеслав</v>
          </cell>
          <cell r="E29" t="str">
            <v>1987</v>
          </cell>
          <cell r="F29">
            <v>1142</v>
          </cell>
          <cell r="G29" t="str">
            <v>Челябинск </v>
          </cell>
          <cell r="H29" t="str">
            <v>Голышев В.В. </v>
          </cell>
        </row>
        <row r="30">
          <cell r="A30">
            <v>26</v>
          </cell>
          <cell r="B30">
            <v>26</v>
          </cell>
          <cell r="C30" t="str">
            <v>Кротов</v>
          </cell>
          <cell r="D30" t="str">
            <v> Станислав</v>
          </cell>
          <cell r="E30" t="str">
            <v>1988</v>
          </cell>
          <cell r="F30">
            <v>640</v>
          </cell>
          <cell r="G30" t="str">
            <v>Иркутск</v>
          </cell>
          <cell r="H30" t="str">
            <v>Старчак А.Г.</v>
          </cell>
        </row>
        <row r="31">
          <cell r="A31">
            <v>27</v>
          </cell>
          <cell r="B31">
            <v>27</v>
          </cell>
          <cell r="C31" t="str">
            <v>Кузнецов </v>
          </cell>
          <cell r="D31" t="str">
            <v>Никита </v>
          </cell>
          <cell r="E31" t="str">
            <v>1987</v>
          </cell>
          <cell r="F31">
            <v>829</v>
          </cell>
          <cell r="G31" t="str">
            <v>Волжский </v>
          </cell>
          <cell r="H31" t="str">
            <v>Нагибеков Х.О. </v>
          </cell>
        </row>
        <row r="32">
          <cell r="A32">
            <v>28</v>
          </cell>
          <cell r="B32">
            <v>28</v>
          </cell>
          <cell r="C32" t="str">
            <v>Кузнецов </v>
          </cell>
          <cell r="D32" t="str">
            <v>Сергей </v>
          </cell>
          <cell r="E32" t="str">
            <v>1988</v>
          </cell>
          <cell r="F32">
            <v>610</v>
          </cell>
          <cell r="G32" t="str">
            <v>Медвежьегорск </v>
          </cell>
          <cell r="H32" t="str">
            <v>Чайников Н.Э.</v>
          </cell>
        </row>
        <row r="33">
          <cell r="A33">
            <v>29</v>
          </cell>
          <cell r="B33">
            <v>29</v>
          </cell>
          <cell r="C33" t="str">
            <v>Купряков </v>
          </cell>
          <cell r="D33" t="str">
            <v>Евгений </v>
          </cell>
          <cell r="E33" t="str">
            <v>1988</v>
          </cell>
          <cell r="F33">
            <v>910</v>
          </cell>
          <cell r="G33" t="str">
            <v>Москва </v>
          </cell>
          <cell r="H33" t="str">
            <v>Шевченко </v>
          </cell>
        </row>
        <row r="34">
          <cell r="A34">
            <v>30</v>
          </cell>
          <cell r="B34">
            <v>30</v>
          </cell>
          <cell r="C34" t="str">
            <v>Лапшин </v>
          </cell>
          <cell r="D34" t="str">
            <v>Андрей</v>
          </cell>
          <cell r="E34" t="str">
            <v>1987</v>
          </cell>
          <cell r="F34">
            <v>730</v>
          </cell>
          <cell r="G34" t="str">
            <v>Н.Новгород</v>
          </cell>
          <cell r="H34" t="str">
            <v>Брусин С.Б. </v>
          </cell>
        </row>
        <row r="35">
          <cell r="A35">
            <v>31</v>
          </cell>
          <cell r="B35">
            <v>31</v>
          </cell>
          <cell r="C35" t="str">
            <v>Ларин </v>
          </cell>
          <cell r="D35" t="str">
            <v>Максим</v>
          </cell>
          <cell r="E35" t="str">
            <v>1988</v>
          </cell>
          <cell r="F35">
            <v>685</v>
          </cell>
          <cell r="G35" t="str">
            <v>Самара</v>
          </cell>
          <cell r="H35" t="str">
            <v>Павленко В.П. </v>
          </cell>
        </row>
        <row r="36">
          <cell r="A36">
            <v>32</v>
          </cell>
          <cell r="B36">
            <v>32</v>
          </cell>
          <cell r="C36" t="str">
            <v>Лисович </v>
          </cell>
          <cell r="D36" t="str">
            <v>Олег</v>
          </cell>
          <cell r="E36" t="str">
            <v>1988</v>
          </cell>
          <cell r="F36">
            <v>0</v>
          </cell>
          <cell r="G36" t="str">
            <v>Респ. Коми </v>
          </cell>
          <cell r="H36" t="str">
            <v>Костева З.П. </v>
          </cell>
        </row>
        <row r="37">
          <cell r="A37">
            <v>33</v>
          </cell>
          <cell r="B37">
            <v>33</v>
          </cell>
          <cell r="C37" t="str">
            <v>Малин </v>
          </cell>
          <cell r="D37" t="str">
            <v>Иван </v>
          </cell>
          <cell r="E37" t="str">
            <v>1987</v>
          </cell>
          <cell r="F37">
            <v>837</v>
          </cell>
          <cell r="G37" t="str">
            <v>Москва </v>
          </cell>
          <cell r="H37" t="str">
            <v>Спиридоновы </v>
          </cell>
        </row>
        <row r="38">
          <cell r="A38">
            <v>34</v>
          </cell>
          <cell r="B38">
            <v>34</v>
          </cell>
          <cell r="C38" t="str">
            <v>Маслеев </v>
          </cell>
          <cell r="D38" t="str">
            <v>Евгений </v>
          </cell>
          <cell r="E38" t="str">
            <v>1987</v>
          </cell>
          <cell r="F38">
            <v>889</v>
          </cell>
          <cell r="G38" t="str">
            <v>Москва </v>
          </cell>
          <cell r="H38" t="str">
            <v>Воробьев В.А., Спиридоновы </v>
          </cell>
        </row>
        <row r="39">
          <cell r="A39">
            <v>35</v>
          </cell>
          <cell r="B39">
            <v>35</v>
          </cell>
          <cell r="C39" t="str">
            <v>Мерзликин </v>
          </cell>
          <cell r="D39" t="str">
            <v>Дмитрий </v>
          </cell>
          <cell r="E39" t="str">
            <v>1987</v>
          </cell>
          <cell r="F39">
            <v>756</v>
          </cell>
          <cell r="G39" t="str">
            <v>Москва </v>
          </cell>
          <cell r="H39" t="str">
            <v>Эдель Е.О. </v>
          </cell>
        </row>
        <row r="40">
          <cell r="A40">
            <v>36</v>
          </cell>
          <cell r="B40">
            <v>36</v>
          </cell>
          <cell r="C40" t="str">
            <v>Минин </v>
          </cell>
          <cell r="D40" t="str">
            <v>Валентин </v>
          </cell>
          <cell r="E40" t="str">
            <v>1987</v>
          </cell>
          <cell r="F40">
            <v>739</v>
          </cell>
          <cell r="G40" t="str">
            <v>С.-Петербург </v>
          </cell>
          <cell r="H40" t="str">
            <v>Шесюк В.Д. </v>
          </cell>
        </row>
        <row r="41">
          <cell r="A41">
            <v>37</v>
          </cell>
          <cell r="B41">
            <v>37</v>
          </cell>
          <cell r="C41" t="str">
            <v>Мурзин </v>
          </cell>
          <cell r="D41" t="str">
            <v>Виталий </v>
          </cell>
          <cell r="E41" t="str">
            <v>1989</v>
          </cell>
          <cell r="F41">
            <v>889</v>
          </cell>
          <cell r="G41" t="str">
            <v>Чебоксары </v>
          </cell>
          <cell r="H41" t="str">
            <v>Леонтьев Е.М.</v>
          </cell>
        </row>
        <row r="42">
          <cell r="A42">
            <v>38</v>
          </cell>
          <cell r="B42">
            <v>38</v>
          </cell>
          <cell r="C42" t="str">
            <v>Мутыгуллин </v>
          </cell>
          <cell r="D42" t="str">
            <v>Рамиль </v>
          </cell>
          <cell r="E42" t="str">
            <v>1988</v>
          </cell>
          <cell r="F42">
            <v>977</v>
          </cell>
          <cell r="G42" t="str">
            <v>Чебоксары </v>
          </cell>
          <cell r="H42" t="str">
            <v>Леонтьев Е.М., Алексеев А.М.</v>
          </cell>
        </row>
        <row r="43">
          <cell r="A43">
            <v>39</v>
          </cell>
          <cell r="B43">
            <v>39</v>
          </cell>
          <cell r="C43" t="str">
            <v>Недбаев </v>
          </cell>
          <cell r="D43" t="str">
            <v>Антон </v>
          </cell>
          <cell r="E43" t="str">
            <v>1987</v>
          </cell>
          <cell r="F43">
            <v>790</v>
          </cell>
          <cell r="G43" t="str">
            <v>Абакан </v>
          </cell>
          <cell r="H43" t="str">
            <v>Чекурин С.Н. </v>
          </cell>
        </row>
        <row r="44">
          <cell r="A44">
            <v>40</v>
          </cell>
          <cell r="B44">
            <v>40</v>
          </cell>
          <cell r="C44" t="str">
            <v>Нестрогаев </v>
          </cell>
          <cell r="D44" t="str">
            <v>Сергей </v>
          </cell>
          <cell r="E44" t="str">
            <v>1987</v>
          </cell>
          <cell r="F44">
            <v>785</v>
          </cell>
          <cell r="G44" t="str">
            <v>С.-Петербург </v>
          </cell>
          <cell r="H44" t="str">
            <v>Эльберт А.М. </v>
          </cell>
        </row>
        <row r="45">
          <cell r="A45">
            <v>41</v>
          </cell>
          <cell r="B45">
            <v>41</v>
          </cell>
          <cell r="C45" t="str">
            <v>Никишов </v>
          </cell>
          <cell r="D45" t="str">
            <v>Константин</v>
          </cell>
          <cell r="E45" t="str">
            <v>1989</v>
          </cell>
          <cell r="F45">
            <v>757</v>
          </cell>
          <cell r="G45" t="str">
            <v>Москва </v>
          </cell>
          <cell r="H45" t="str">
            <v>Спиридоновы </v>
          </cell>
        </row>
        <row r="46">
          <cell r="A46">
            <v>42</v>
          </cell>
          <cell r="B46">
            <v>42</v>
          </cell>
          <cell r="C46" t="str">
            <v>Олонов </v>
          </cell>
          <cell r="D46" t="str">
            <v>Александр</v>
          </cell>
          <cell r="E46" t="str">
            <v>1989</v>
          </cell>
          <cell r="F46">
            <v>1035</v>
          </cell>
          <cell r="G46" t="str">
            <v>Н.Новгород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Панкратов </v>
          </cell>
          <cell r="D47" t="str">
            <v>Николай</v>
          </cell>
          <cell r="E47" t="str">
            <v>1990</v>
          </cell>
          <cell r="F47">
            <v>591</v>
          </cell>
          <cell r="G47" t="str">
            <v>С.-Петербург</v>
          </cell>
          <cell r="H47" t="str">
            <v>Семенова С.Д. </v>
          </cell>
        </row>
        <row r="48">
          <cell r="A48">
            <v>44</v>
          </cell>
          <cell r="B48">
            <v>44</v>
          </cell>
          <cell r="C48" t="str">
            <v>Постников </v>
          </cell>
          <cell r="D48" t="str">
            <v>Антон </v>
          </cell>
          <cell r="E48" t="str">
            <v>1989</v>
          </cell>
          <cell r="F48">
            <v>769</v>
          </cell>
          <cell r="G48" t="str">
            <v>Новокузнецк </v>
          </cell>
          <cell r="H48" t="str">
            <v>Постников И.А. </v>
          </cell>
        </row>
        <row r="49">
          <cell r="A49">
            <v>45</v>
          </cell>
          <cell r="B49">
            <v>45</v>
          </cell>
          <cell r="C49" t="str">
            <v>Салкин </v>
          </cell>
          <cell r="D49" t="str">
            <v>Ростислав </v>
          </cell>
          <cell r="E49" t="str">
            <v>1991</v>
          </cell>
          <cell r="F49">
            <v>540</v>
          </cell>
          <cell r="G49" t="str">
            <v>Москва </v>
          </cell>
          <cell r="H49" t="str">
            <v>Чиченев, Воробьев </v>
          </cell>
        </row>
        <row r="50">
          <cell r="A50">
            <v>46</v>
          </cell>
          <cell r="B50">
            <v>46</v>
          </cell>
          <cell r="C50" t="str">
            <v>Сергеев </v>
          </cell>
          <cell r="D50" t="str">
            <v>Виктор </v>
          </cell>
          <cell r="E50" t="str">
            <v>1989</v>
          </cell>
          <cell r="F50">
            <v>735</v>
          </cell>
          <cell r="G50" t="str">
            <v>Новочебоксарск </v>
          </cell>
          <cell r="H50" t="str">
            <v>Леонтьев Е.М.</v>
          </cell>
        </row>
        <row r="51">
          <cell r="A51">
            <v>47</v>
          </cell>
          <cell r="B51">
            <v>47</v>
          </cell>
          <cell r="C51" t="str">
            <v>Слепенков </v>
          </cell>
          <cell r="D51" t="str">
            <v>Роман</v>
          </cell>
          <cell r="E51" t="str">
            <v>1991</v>
          </cell>
          <cell r="F51">
            <v>738</v>
          </cell>
          <cell r="G51" t="str">
            <v>Самара</v>
          </cell>
          <cell r="H51" t="str">
            <v>Павленко В.П. </v>
          </cell>
        </row>
        <row r="52">
          <cell r="A52">
            <v>48</v>
          </cell>
          <cell r="B52">
            <v>48</v>
          </cell>
          <cell r="C52" t="str">
            <v>Соколов </v>
          </cell>
          <cell r="D52" t="str">
            <v>Максим </v>
          </cell>
          <cell r="E52" t="str">
            <v>1988</v>
          </cell>
          <cell r="F52">
            <v>806</v>
          </cell>
          <cell r="G52" t="str">
            <v>Москва </v>
          </cell>
          <cell r="H52" t="str">
            <v>Ступаченко Л.Н. </v>
          </cell>
        </row>
        <row r="53">
          <cell r="A53">
            <v>49</v>
          </cell>
          <cell r="B53">
            <v>49</v>
          </cell>
          <cell r="C53" t="str">
            <v>Старостин</v>
          </cell>
          <cell r="D53" t="str">
            <v> Павел </v>
          </cell>
          <cell r="E53" t="str">
            <v>1989</v>
          </cell>
          <cell r="F53">
            <v>766</v>
          </cell>
          <cell r="G53" t="str">
            <v>Екатеринбург </v>
          </cell>
          <cell r="H53" t="str">
            <v>Дзюда О.И., Малышкин В.В. </v>
          </cell>
        </row>
        <row r="54">
          <cell r="A54">
            <v>50</v>
          </cell>
          <cell r="B54">
            <v>50</v>
          </cell>
          <cell r="C54" t="str">
            <v>Тарасов </v>
          </cell>
          <cell r="D54" t="str">
            <v>Артем</v>
          </cell>
          <cell r="E54" t="str">
            <v>1989</v>
          </cell>
          <cell r="F54">
            <v>770</v>
          </cell>
          <cell r="G54" t="str">
            <v>Самара</v>
          </cell>
          <cell r="H54" t="str">
            <v>Павленко В.П. </v>
          </cell>
        </row>
        <row r="55">
          <cell r="A55">
            <v>51</v>
          </cell>
          <cell r="B55">
            <v>51</v>
          </cell>
          <cell r="C55" t="str">
            <v>Тимергазин </v>
          </cell>
          <cell r="D55" t="str">
            <v>Руслан</v>
          </cell>
          <cell r="E55" t="str">
            <v>1989</v>
          </cell>
          <cell r="F55">
            <v>656</v>
          </cell>
          <cell r="G55" t="str">
            <v>Екатеринбург </v>
          </cell>
          <cell r="H55" t="str">
            <v>Злобин С.В., Малышкин В.В. </v>
          </cell>
        </row>
        <row r="56">
          <cell r="A56">
            <v>52</v>
          </cell>
          <cell r="B56">
            <v>52</v>
          </cell>
          <cell r="C56" t="str">
            <v>Тимохов </v>
          </cell>
          <cell r="D56" t="str">
            <v>Андрей </v>
          </cell>
          <cell r="E56" t="str">
            <v>1989</v>
          </cell>
          <cell r="F56">
            <v>447</v>
          </cell>
          <cell r="G56" t="str">
            <v>Калиниград </v>
          </cell>
          <cell r="H56" t="str">
            <v>Змецкене Т.И. </v>
          </cell>
        </row>
        <row r="57">
          <cell r="A57">
            <v>53</v>
          </cell>
          <cell r="B57">
            <v>53</v>
          </cell>
          <cell r="C57" t="str">
            <v>Турубанов </v>
          </cell>
          <cell r="D57" t="str">
            <v>Арсений </v>
          </cell>
          <cell r="E57" t="str">
            <v>1987</v>
          </cell>
          <cell r="F57">
            <v>0</v>
          </cell>
          <cell r="G57" t="str">
            <v>Респ. Коми </v>
          </cell>
          <cell r="H57" t="str">
            <v>Костева З.П. </v>
          </cell>
        </row>
        <row r="58">
          <cell r="A58">
            <v>54</v>
          </cell>
          <cell r="B58">
            <v>54</v>
          </cell>
          <cell r="C58" t="str">
            <v>Уточкин  </v>
          </cell>
          <cell r="D58" t="str">
            <v>Артем</v>
          </cell>
          <cell r="E58" t="str">
            <v>1989</v>
          </cell>
          <cell r="F58">
            <v>1119</v>
          </cell>
          <cell r="G58" t="str">
            <v>Екатеринбург </v>
          </cell>
          <cell r="H58" t="str">
            <v>Уточкин А.Г., Малышкин В.В. </v>
          </cell>
        </row>
        <row r="59">
          <cell r="A59">
            <v>55</v>
          </cell>
          <cell r="B59">
            <v>55</v>
          </cell>
          <cell r="C59" t="str">
            <v>Фильчев </v>
          </cell>
          <cell r="D59" t="str">
            <v>Сергей</v>
          </cell>
          <cell r="E59" t="str">
            <v>1988</v>
          </cell>
          <cell r="F59">
            <v>660</v>
          </cell>
          <cell r="G59" t="str">
            <v>Воронеж</v>
          </cell>
          <cell r="H59" t="str">
            <v>Рымарев С., Вахнин В.А.</v>
          </cell>
        </row>
        <row r="60">
          <cell r="A60">
            <v>56</v>
          </cell>
          <cell r="B60">
            <v>56</v>
          </cell>
          <cell r="C60" t="str">
            <v>Фомин </v>
          </cell>
          <cell r="D60" t="str">
            <v>Виталий </v>
          </cell>
          <cell r="E60" t="str">
            <v>1989</v>
          </cell>
          <cell r="F60">
            <v>865</v>
          </cell>
          <cell r="G60" t="str">
            <v>Москва </v>
          </cell>
          <cell r="H60" t="str">
            <v>Спиридоновы </v>
          </cell>
        </row>
        <row r="61">
          <cell r="A61">
            <v>57</v>
          </cell>
          <cell r="B61">
            <v>57</v>
          </cell>
          <cell r="C61" t="str">
            <v>Чернов </v>
          </cell>
          <cell r="D61" t="str">
            <v>Алексей </v>
          </cell>
          <cell r="E61" t="str">
            <v>1987</v>
          </cell>
          <cell r="F61">
            <v>719</v>
          </cell>
          <cell r="G61" t="str">
            <v>Москва </v>
          </cell>
          <cell r="H61" t="str">
            <v>Шевцова, Хагоев </v>
          </cell>
        </row>
        <row r="62">
          <cell r="A62">
            <v>58</v>
          </cell>
          <cell r="B62">
            <v>58</v>
          </cell>
          <cell r="C62" t="str">
            <v>Чимбарцев </v>
          </cell>
          <cell r="D62" t="str">
            <v>Владислав </v>
          </cell>
          <cell r="E62" t="str">
            <v>1989</v>
          </cell>
          <cell r="F62">
            <v>700</v>
          </cell>
          <cell r="G62" t="str">
            <v>Екатеринбург </v>
          </cell>
          <cell r="H62" t="str">
            <v>Злобин С.В., Малышкин В.В. </v>
          </cell>
        </row>
        <row r="63">
          <cell r="A63">
            <v>59</v>
          </cell>
          <cell r="B63">
            <v>59</v>
          </cell>
          <cell r="C63" t="str">
            <v>Чубаров </v>
          </cell>
          <cell r="D63" t="str">
            <v>Дмитрий</v>
          </cell>
          <cell r="E63" t="str">
            <v>1988</v>
          </cell>
          <cell r="F63">
            <v>882</v>
          </cell>
          <cell r="G63" t="str">
            <v>Самара</v>
          </cell>
          <cell r="H63" t="str">
            <v>Павленко В.П. </v>
          </cell>
        </row>
        <row r="64">
          <cell r="A64">
            <v>60</v>
          </cell>
          <cell r="B64">
            <v>60</v>
          </cell>
          <cell r="C64" t="str">
            <v>Шибаев </v>
          </cell>
          <cell r="D64" t="str">
            <v>Александр </v>
          </cell>
          <cell r="E64" t="str">
            <v>1990</v>
          </cell>
          <cell r="F64">
            <v>994</v>
          </cell>
          <cell r="G64" t="str">
            <v>Ярославль </v>
          </cell>
          <cell r="H64" t="str">
            <v>Федосеев В.М.</v>
          </cell>
        </row>
        <row r="65">
          <cell r="A65">
            <v>61</v>
          </cell>
          <cell r="B65">
            <v>61</v>
          </cell>
          <cell r="C65" t="str">
            <v>Щербак </v>
          </cell>
          <cell r="D65" t="str">
            <v>Александр</v>
          </cell>
          <cell r="E65" t="str">
            <v>1991</v>
          </cell>
          <cell r="F65">
            <v>705</v>
          </cell>
          <cell r="G65" t="str">
            <v>Краснодар</v>
          </cell>
          <cell r="H65" t="str">
            <v>Василевский В.</v>
          </cell>
        </row>
        <row r="66">
          <cell r="A66">
            <v>62</v>
          </cell>
          <cell r="B66">
            <v>62</v>
          </cell>
          <cell r="C66" t="str">
            <v>Ягофаров </v>
          </cell>
          <cell r="D66" t="str">
            <v>Ринат</v>
          </cell>
          <cell r="E66" t="str">
            <v>1987</v>
          </cell>
          <cell r="F66">
            <v>565</v>
          </cell>
          <cell r="G66" t="str">
            <v>Волжский</v>
          </cell>
          <cell r="H66" t="str">
            <v>Нагибеков Х.О. </v>
          </cell>
        </row>
        <row r="67">
          <cell r="A67">
            <v>63</v>
          </cell>
          <cell r="B67">
            <v>63</v>
          </cell>
          <cell r="C67" t="str">
            <v>Яковлев </v>
          </cell>
          <cell r="D67" t="str">
            <v>Альберт</v>
          </cell>
          <cell r="E67" t="str">
            <v>1988</v>
          </cell>
          <cell r="F67">
            <v>596</v>
          </cell>
          <cell r="G67" t="str">
            <v>Казань</v>
          </cell>
          <cell r="H67" t="str">
            <v>Степанов Р.В.</v>
          </cell>
        </row>
        <row r="68">
          <cell r="A68">
            <v>64</v>
          </cell>
          <cell r="B68">
            <v>64</v>
          </cell>
          <cell r="C68" t="str">
            <v>Ястребцев </v>
          </cell>
          <cell r="D68" t="str">
            <v>Дмитрий</v>
          </cell>
          <cell r="E68" t="str">
            <v>1988</v>
          </cell>
          <cell r="F68">
            <v>831</v>
          </cell>
          <cell r="G68" t="str">
            <v>Н.Новгород</v>
          </cell>
          <cell r="H68" t="str">
            <v>Марусич К.А.</v>
          </cell>
        </row>
        <row r="69">
          <cell r="A69">
            <v>65</v>
          </cell>
          <cell r="B69">
            <v>65</v>
          </cell>
          <cell r="C69" t="str">
            <v>Аймалетдинова </v>
          </cell>
          <cell r="E69" t="str">
            <v>1988</v>
          </cell>
          <cell r="F69">
            <v>755</v>
          </cell>
          <cell r="G69" t="str">
            <v>Москва </v>
          </cell>
          <cell r="H69" t="str">
            <v>Шипова Н.Г. </v>
          </cell>
        </row>
        <row r="70">
          <cell r="A70">
            <v>66</v>
          </cell>
          <cell r="B70">
            <v>66</v>
          </cell>
          <cell r="C70" t="str">
            <v>Архипова </v>
          </cell>
          <cell r="E70" t="str">
            <v>1988</v>
          </cell>
          <cell r="F70">
            <v>720</v>
          </cell>
          <cell r="G70" t="str">
            <v>Москва </v>
          </cell>
          <cell r="H70" t="str">
            <v>Шевченко </v>
          </cell>
        </row>
        <row r="71">
          <cell r="A71">
            <v>67</v>
          </cell>
          <cell r="B71">
            <v>67</v>
          </cell>
          <cell r="C71" t="str">
            <v>Баранова</v>
          </cell>
          <cell r="E71" t="str">
            <v>1990</v>
          </cell>
          <cell r="F71">
            <v>843</v>
          </cell>
          <cell r="G71" t="str">
            <v>Абакан </v>
          </cell>
          <cell r="H71" t="str">
            <v>Домненко И.В. </v>
          </cell>
        </row>
        <row r="72">
          <cell r="A72">
            <v>68</v>
          </cell>
          <cell r="B72">
            <v>68</v>
          </cell>
          <cell r="C72" t="str">
            <v>Беляева </v>
          </cell>
          <cell r="E72" t="str">
            <v>1987</v>
          </cell>
          <cell r="F72">
            <v>643</v>
          </cell>
          <cell r="G72" t="str">
            <v>Пермь</v>
          </cell>
          <cell r="H72" t="str">
            <v>Подъяпольский Н.П. </v>
          </cell>
        </row>
        <row r="73">
          <cell r="A73">
            <v>69</v>
          </cell>
          <cell r="B73">
            <v>69</v>
          </cell>
          <cell r="C73" t="str">
            <v>Битюцкая </v>
          </cell>
          <cell r="E73" t="str">
            <v>1987</v>
          </cell>
          <cell r="F73">
            <v>897</v>
          </cell>
          <cell r="G73" t="str">
            <v>Нальчик</v>
          </cell>
          <cell r="H73" t="str">
            <v>Климов А.М.</v>
          </cell>
        </row>
        <row r="74">
          <cell r="A74">
            <v>70</v>
          </cell>
          <cell r="B74">
            <v>70</v>
          </cell>
          <cell r="C74" t="str">
            <v>Богослова </v>
          </cell>
          <cell r="E74" t="str">
            <v>1987</v>
          </cell>
          <cell r="F74">
            <v>745</v>
          </cell>
          <cell r="G74" t="str">
            <v>Славянск</v>
          </cell>
          <cell r="H74" t="str">
            <v>Крылова И.М.</v>
          </cell>
        </row>
        <row r="75">
          <cell r="A75">
            <v>71</v>
          </cell>
          <cell r="B75">
            <v>71</v>
          </cell>
          <cell r="C75" t="str">
            <v>Болотова </v>
          </cell>
          <cell r="E75" t="str">
            <v>1989</v>
          </cell>
          <cell r="F75">
            <v>726</v>
          </cell>
          <cell r="G75" t="str">
            <v>Жуковский</v>
          </cell>
          <cell r="H75" t="str">
            <v>Газарьян Ю.С. </v>
          </cell>
        </row>
        <row r="76">
          <cell r="A76">
            <v>72</v>
          </cell>
          <cell r="B76">
            <v>72</v>
          </cell>
          <cell r="C76" t="str">
            <v>Борисова </v>
          </cell>
          <cell r="E76" t="str">
            <v>1989</v>
          </cell>
          <cell r="F76">
            <v>442</v>
          </cell>
          <cell r="G76" t="str">
            <v>Ядрин </v>
          </cell>
          <cell r="H76" t="str">
            <v>Борисов А.В., Щепетов В.Н. </v>
          </cell>
        </row>
        <row r="77">
          <cell r="A77">
            <v>73</v>
          </cell>
          <cell r="B77">
            <v>73</v>
          </cell>
          <cell r="C77" t="str">
            <v>Бурова </v>
          </cell>
          <cell r="E77" t="str">
            <v>1988</v>
          </cell>
          <cell r="F77">
            <v>711</v>
          </cell>
          <cell r="G77" t="str">
            <v>Москва </v>
          </cell>
          <cell r="H77" t="str">
            <v>Симонова, Шахова </v>
          </cell>
        </row>
        <row r="78">
          <cell r="A78">
            <v>74</v>
          </cell>
          <cell r="B78">
            <v>74</v>
          </cell>
          <cell r="C78" t="str">
            <v>Бурова </v>
          </cell>
          <cell r="E78" t="str">
            <v>1988</v>
          </cell>
          <cell r="F78">
            <v>621</v>
          </cell>
          <cell r="G78" t="str">
            <v>Казань</v>
          </cell>
          <cell r="H78" t="str">
            <v>Степанов Р.В. </v>
          </cell>
        </row>
        <row r="79">
          <cell r="A79">
            <v>75</v>
          </cell>
          <cell r="B79">
            <v>75</v>
          </cell>
          <cell r="C79" t="str">
            <v>Быкова </v>
          </cell>
          <cell r="E79" t="str">
            <v>1987</v>
          </cell>
          <cell r="F79">
            <v>1022</v>
          </cell>
          <cell r="G79" t="str">
            <v>С.-Петербург </v>
          </cell>
          <cell r="H79" t="str">
            <v>Семенова С.Д. </v>
          </cell>
        </row>
        <row r="80">
          <cell r="A80">
            <v>76</v>
          </cell>
          <cell r="B80">
            <v>76</v>
          </cell>
          <cell r="C80" t="str">
            <v>Васильева </v>
          </cell>
          <cell r="E80" t="str">
            <v>1991</v>
          </cell>
          <cell r="F80">
            <v>589</v>
          </cell>
          <cell r="G80" t="str">
            <v>Пермь</v>
          </cell>
          <cell r="H80" t="str">
            <v>Васькин И.Л. </v>
          </cell>
        </row>
        <row r="81">
          <cell r="A81">
            <v>77</v>
          </cell>
          <cell r="B81">
            <v>77</v>
          </cell>
          <cell r="C81" t="str">
            <v>Власова </v>
          </cell>
          <cell r="E81" t="str">
            <v>1990</v>
          </cell>
          <cell r="F81">
            <v>855</v>
          </cell>
          <cell r="G81" t="str">
            <v>Екатеринбург </v>
          </cell>
          <cell r="H81" t="str">
            <v>Баратов Р.М., Малышкина В. </v>
          </cell>
        </row>
        <row r="82">
          <cell r="A82">
            <v>78</v>
          </cell>
          <cell r="B82">
            <v>78</v>
          </cell>
          <cell r="C82" t="str">
            <v>Воденникова </v>
          </cell>
          <cell r="E82" t="str">
            <v>1989</v>
          </cell>
          <cell r="F82">
            <v>849</v>
          </cell>
          <cell r="G82" t="str">
            <v>Курган </v>
          </cell>
          <cell r="H82" t="str">
            <v>Овчинникова Н.А., Кухмакова В.В.</v>
          </cell>
        </row>
        <row r="83">
          <cell r="A83">
            <v>79</v>
          </cell>
          <cell r="B83">
            <v>79</v>
          </cell>
          <cell r="C83" t="str">
            <v>Воробьева </v>
          </cell>
          <cell r="E83" t="str">
            <v>1989</v>
          </cell>
          <cell r="F83">
            <v>831</v>
          </cell>
          <cell r="G83" t="str">
            <v>Екатеринбург </v>
          </cell>
          <cell r="H83" t="str">
            <v>Дзуда О.И., Малышкин В.В. </v>
          </cell>
        </row>
        <row r="84">
          <cell r="A84">
            <v>80</v>
          </cell>
          <cell r="B84">
            <v>80</v>
          </cell>
          <cell r="C84" t="str">
            <v>Григорьева </v>
          </cell>
          <cell r="E84" t="str">
            <v>1992</v>
          </cell>
          <cell r="F84">
            <v>558</v>
          </cell>
          <cell r="G84" t="str">
            <v>Петрозаводск </v>
          </cell>
          <cell r="H84" t="str">
            <v>Шарова М.М. </v>
          </cell>
        </row>
        <row r="85">
          <cell r="A85">
            <v>81</v>
          </cell>
          <cell r="B85">
            <v>81</v>
          </cell>
          <cell r="C85" t="str">
            <v>Грязнова </v>
          </cell>
          <cell r="E85" t="str">
            <v>1989</v>
          </cell>
          <cell r="F85">
            <v>862</v>
          </cell>
          <cell r="G85" t="str">
            <v>Москва </v>
          </cell>
          <cell r="H85" t="str">
            <v>Лошкарева Н.Г. </v>
          </cell>
        </row>
        <row r="86">
          <cell r="A86">
            <v>82</v>
          </cell>
          <cell r="B86">
            <v>82</v>
          </cell>
          <cell r="C86" t="str">
            <v>Дударева </v>
          </cell>
          <cell r="E86" t="str">
            <v>1991</v>
          </cell>
          <cell r="F86">
            <v>531</v>
          </cell>
          <cell r="G86" t="str">
            <v>Владивосток </v>
          </cell>
          <cell r="H86" t="str">
            <v>Мугурдумов Г.М. </v>
          </cell>
        </row>
        <row r="87">
          <cell r="A87">
            <v>83</v>
          </cell>
          <cell r="B87">
            <v>83</v>
          </cell>
          <cell r="C87" t="str">
            <v>Емельянова </v>
          </cell>
          <cell r="E87" t="str">
            <v>1989</v>
          </cell>
          <cell r="F87">
            <v>647</v>
          </cell>
          <cell r="G87" t="str">
            <v>Самара </v>
          </cell>
          <cell r="H87" t="str">
            <v>Храмкова Н.А. </v>
          </cell>
        </row>
        <row r="88">
          <cell r="A88">
            <v>84</v>
          </cell>
          <cell r="B88">
            <v>84</v>
          </cell>
          <cell r="C88" t="str">
            <v>Ершова </v>
          </cell>
          <cell r="E88" t="str">
            <v>1988</v>
          </cell>
          <cell r="F88">
            <v>669</v>
          </cell>
          <cell r="G88" t="str">
            <v>С.-Петербург </v>
          </cell>
          <cell r="H88" t="str">
            <v>Семенова С.Д. </v>
          </cell>
        </row>
        <row r="89">
          <cell r="A89">
            <v>85</v>
          </cell>
          <cell r="B89">
            <v>85</v>
          </cell>
          <cell r="C89" t="str">
            <v>Зеленова </v>
          </cell>
          <cell r="D89" t="str">
            <v>Мария</v>
          </cell>
          <cell r="E89" t="str">
            <v>1987</v>
          </cell>
          <cell r="F89">
            <v>1158</v>
          </cell>
          <cell r="G89" t="str">
            <v>Н.Новгород</v>
          </cell>
          <cell r="H89" t="str">
            <v>Ендолов В.Н.</v>
          </cell>
        </row>
        <row r="90">
          <cell r="A90">
            <v>86</v>
          </cell>
          <cell r="B90">
            <v>86</v>
          </cell>
          <cell r="C90" t="str">
            <v>Иванова </v>
          </cell>
          <cell r="E90" t="str">
            <v>1987</v>
          </cell>
          <cell r="F90">
            <v>879</v>
          </cell>
          <cell r="G90" t="str">
            <v>С.-Петербург </v>
          </cell>
          <cell r="H90" t="str">
            <v>Семенова С.Д. </v>
          </cell>
        </row>
        <row r="91">
          <cell r="A91">
            <v>87</v>
          </cell>
          <cell r="B91">
            <v>87</v>
          </cell>
          <cell r="C91" t="str">
            <v>Исаева </v>
          </cell>
          <cell r="E91" t="str">
            <v>1988</v>
          </cell>
          <cell r="F91">
            <v>757</v>
          </cell>
          <cell r="G91" t="str">
            <v>С.-Петербург </v>
          </cell>
          <cell r="H91" t="str">
            <v>Семенова С.Д. </v>
          </cell>
        </row>
        <row r="92">
          <cell r="A92">
            <v>88</v>
          </cell>
          <cell r="B92">
            <v>88</v>
          </cell>
          <cell r="C92" t="str">
            <v>Караева </v>
          </cell>
          <cell r="E92" t="str">
            <v>1987</v>
          </cell>
          <cell r="F92">
            <v>786</v>
          </cell>
          <cell r="G92" t="str">
            <v>Москва </v>
          </cell>
          <cell r="H92" t="str">
            <v>Эдель Е.О. </v>
          </cell>
        </row>
        <row r="93">
          <cell r="A93">
            <v>89</v>
          </cell>
          <cell r="B93">
            <v>89</v>
          </cell>
          <cell r="C93" t="str">
            <v>Колодяжная </v>
          </cell>
          <cell r="E93" t="str">
            <v>1990</v>
          </cell>
          <cell r="F93">
            <v>1040</v>
          </cell>
          <cell r="G93" t="str">
            <v>Сиверский </v>
          </cell>
          <cell r="H93" t="str">
            <v>Лешев С.Г., Комов А.С. </v>
          </cell>
        </row>
        <row r="94">
          <cell r="A94">
            <v>90</v>
          </cell>
          <cell r="B94">
            <v>90</v>
          </cell>
          <cell r="C94" t="str">
            <v>Колючева </v>
          </cell>
          <cell r="E94" t="str">
            <v>1990</v>
          </cell>
          <cell r="F94">
            <v>711</v>
          </cell>
          <cell r="G94" t="str">
            <v>Сорочинск</v>
          </cell>
          <cell r="H94" t="str">
            <v>Мелихов С.В.</v>
          </cell>
        </row>
        <row r="95">
          <cell r="A95">
            <v>91</v>
          </cell>
          <cell r="B95">
            <v>91</v>
          </cell>
          <cell r="C95" t="str">
            <v>Лемешевская </v>
          </cell>
          <cell r="E95" t="str">
            <v>1989</v>
          </cell>
          <cell r="F95">
            <v>1036</v>
          </cell>
          <cell r="G95" t="str">
            <v>Москва </v>
          </cell>
          <cell r="H95" t="str">
            <v>Шипова Н.Г. </v>
          </cell>
        </row>
        <row r="96">
          <cell r="A96">
            <v>92</v>
          </cell>
          <cell r="B96">
            <v>92</v>
          </cell>
          <cell r="C96" t="str">
            <v>Лосева </v>
          </cell>
          <cell r="E96" t="str">
            <v>1987</v>
          </cell>
          <cell r="F96">
            <v>844</v>
          </cell>
          <cell r="G96" t="str">
            <v>Калуга</v>
          </cell>
          <cell r="H96" t="str">
            <v>Гавдель Л.А.</v>
          </cell>
        </row>
        <row r="97">
          <cell r="A97">
            <v>93</v>
          </cell>
          <cell r="B97">
            <v>93</v>
          </cell>
          <cell r="C97" t="str">
            <v>Минеева </v>
          </cell>
          <cell r="E97" t="str">
            <v>1989</v>
          </cell>
          <cell r="F97">
            <v>754</v>
          </cell>
          <cell r="G97" t="str">
            <v>Москва </v>
          </cell>
          <cell r="H97" t="str">
            <v>Тимофеева </v>
          </cell>
        </row>
        <row r="98">
          <cell r="A98">
            <v>94</v>
          </cell>
          <cell r="B98">
            <v>94</v>
          </cell>
          <cell r="C98" t="str">
            <v>Михайлова</v>
          </cell>
          <cell r="E98" t="str">
            <v>1987</v>
          </cell>
          <cell r="F98">
            <v>1133</v>
          </cell>
          <cell r="G98" t="str">
            <v>Москва </v>
          </cell>
          <cell r="H98" t="str">
            <v>Лошкарева Н.Г. </v>
          </cell>
        </row>
        <row r="99">
          <cell r="A99">
            <v>95</v>
          </cell>
          <cell r="B99">
            <v>95</v>
          </cell>
          <cell r="C99" t="str">
            <v>Мороз </v>
          </cell>
          <cell r="E99" t="str">
            <v>1987</v>
          </cell>
          <cell r="F99">
            <v>790</v>
          </cell>
          <cell r="G99" t="str">
            <v>Ростов </v>
          </cell>
          <cell r="H99" t="str">
            <v>Гасанов С.Д. </v>
          </cell>
        </row>
        <row r="100">
          <cell r="A100">
            <v>96</v>
          </cell>
          <cell r="B100">
            <v>96</v>
          </cell>
          <cell r="C100" t="str">
            <v>Морозова </v>
          </cell>
          <cell r="E100" t="str">
            <v>1989</v>
          </cell>
          <cell r="F100">
            <v>717</v>
          </cell>
          <cell r="G100" t="str">
            <v>Славянск</v>
          </cell>
          <cell r="H100" t="str">
            <v>Крылова И.М.</v>
          </cell>
        </row>
        <row r="101">
          <cell r="A101">
            <v>97</v>
          </cell>
          <cell r="B101">
            <v>97</v>
          </cell>
          <cell r="C101" t="str">
            <v>Мызгина </v>
          </cell>
          <cell r="E101" t="str">
            <v>1990</v>
          </cell>
          <cell r="F101">
            <v>647</v>
          </cell>
          <cell r="G101" t="str">
            <v>Челябинск </v>
          </cell>
          <cell r="H101" t="str">
            <v>Тарасова Н.Г. </v>
          </cell>
        </row>
        <row r="102">
          <cell r="A102">
            <v>98</v>
          </cell>
          <cell r="B102">
            <v>98</v>
          </cell>
          <cell r="C102" t="str">
            <v>Никифрова </v>
          </cell>
          <cell r="E102" t="str">
            <v>1991</v>
          </cell>
          <cell r="F102">
            <v>596</v>
          </cell>
          <cell r="G102" t="str">
            <v>Чебоксары </v>
          </cell>
          <cell r="H102" t="str">
            <v>Алексеев Д.Н., Иванов А.С.</v>
          </cell>
        </row>
        <row r="103">
          <cell r="A103">
            <v>99</v>
          </cell>
          <cell r="B103">
            <v>99</v>
          </cell>
          <cell r="C103" t="str">
            <v>Осердникова</v>
          </cell>
          <cell r="E103" t="str">
            <v>1988</v>
          </cell>
          <cell r="F103">
            <v>650</v>
          </cell>
          <cell r="G103" t="str">
            <v>Новокузнецк </v>
          </cell>
          <cell r="H103" t="str">
            <v>Постников И.А. </v>
          </cell>
        </row>
        <row r="104">
          <cell r="A104">
            <v>100</v>
          </cell>
          <cell r="B104">
            <v>100</v>
          </cell>
          <cell r="C104" t="str">
            <v>Панкратова </v>
          </cell>
          <cell r="E104" t="str">
            <v>1992</v>
          </cell>
          <cell r="F104">
            <v>646</v>
          </cell>
          <cell r="G104" t="str">
            <v>Н.Новгород</v>
          </cell>
          <cell r="H104" t="str">
            <v>Брусин С.Б.</v>
          </cell>
        </row>
        <row r="105">
          <cell r="A105">
            <v>101</v>
          </cell>
          <cell r="B105">
            <v>101</v>
          </cell>
          <cell r="C105" t="str">
            <v>Плотарева </v>
          </cell>
          <cell r="E105" t="str">
            <v>1988</v>
          </cell>
          <cell r="F105">
            <v>760</v>
          </cell>
          <cell r="G105" t="str">
            <v>Н.Новгород</v>
          </cell>
          <cell r="H105" t="str">
            <v>Марусич Н.А. </v>
          </cell>
        </row>
        <row r="106">
          <cell r="A106">
            <v>102</v>
          </cell>
          <cell r="B106">
            <v>102</v>
          </cell>
          <cell r="C106" t="str">
            <v>Подносова </v>
          </cell>
          <cell r="E106" t="str">
            <v>1988</v>
          </cell>
          <cell r="F106">
            <v>748</v>
          </cell>
          <cell r="G106" t="str">
            <v>Краснодар</v>
          </cell>
          <cell r="H106" t="str">
            <v>Гладких Д.А.</v>
          </cell>
        </row>
        <row r="107">
          <cell r="A107">
            <v>103</v>
          </cell>
          <cell r="B107">
            <v>103</v>
          </cell>
          <cell r="C107" t="str">
            <v>Прокофьева </v>
          </cell>
          <cell r="E107" t="str">
            <v>1987</v>
          </cell>
          <cell r="F107">
            <v>657</v>
          </cell>
          <cell r="G107" t="str">
            <v>Сиверский </v>
          </cell>
          <cell r="H107" t="str">
            <v>Комов А.С. </v>
          </cell>
        </row>
        <row r="108">
          <cell r="A108">
            <v>104</v>
          </cell>
          <cell r="B108">
            <v>104</v>
          </cell>
          <cell r="C108" t="str">
            <v>Прохорова </v>
          </cell>
          <cell r="E108" t="str">
            <v>1987</v>
          </cell>
          <cell r="F108">
            <v>1235</v>
          </cell>
          <cell r="G108" t="str">
            <v>Москва</v>
          </cell>
          <cell r="H108" t="str">
            <v>Воробьев В.А., Чиченев А.В.</v>
          </cell>
        </row>
        <row r="109">
          <cell r="A109">
            <v>105</v>
          </cell>
          <cell r="B109">
            <v>105</v>
          </cell>
          <cell r="C109" t="str">
            <v>Пьянкова </v>
          </cell>
          <cell r="E109" t="str">
            <v>1988</v>
          </cell>
          <cell r="F109">
            <v>639</v>
          </cell>
          <cell r="G109" t="str">
            <v>Екатеринбург </v>
          </cell>
          <cell r="H109" t="str">
            <v>Дзуда О.И., Малышкин В.В. </v>
          </cell>
        </row>
        <row r="110">
          <cell r="A110">
            <v>106</v>
          </cell>
          <cell r="B110">
            <v>106</v>
          </cell>
          <cell r="C110" t="str">
            <v>Резникова </v>
          </cell>
          <cell r="E110" t="str">
            <v>1988</v>
          </cell>
          <cell r="F110">
            <v>609</v>
          </cell>
          <cell r="G110" t="str">
            <v>Калиниград </v>
          </cell>
          <cell r="H110" t="str">
            <v>Каюда Л.В.</v>
          </cell>
        </row>
        <row r="111">
          <cell r="A111">
            <v>107</v>
          </cell>
          <cell r="B111">
            <v>107</v>
          </cell>
          <cell r="C111" t="str">
            <v>Реутова </v>
          </cell>
          <cell r="E111" t="str">
            <v>1989</v>
          </cell>
          <cell r="F111">
            <v>738</v>
          </cell>
          <cell r="G111" t="str">
            <v>Курган </v>
          </cell>
          <cell r="H111" t="str">
            <v>Овчинникова Н.А., Кухмакова В.В.</v>
          </cell>
        </row>
        <row r="112">
          <cell r="A112">
            <v>108</v>
          </cell>
          <cell r="B112">
            <v>108</v>
          </cell>
          <cell r="C112" t="str">
            <v>Рожкова </v>
          </cell>
          <cell r="E112" t="str">
            <v>1987</v>
          </cell>
          <cell r="F112">
            <v>941</v>
          </cell>
          <cell r="G112" t="str">
            <v>Москва </v>
          </cell>
          <cell r="H112" t="str">
            <v>Шевцова Ю.В., Хагаев С.Р.</v>
          </cell>
        </row>
        <row r="113">
          <cell r="A113">
            <v>109</v>
          </cell>
          <cell r="B113">
            <v>109</v>
          </cell>
          <cell r="C113" t="str">
            <v>Русецкая </v>
          </cell>
          <cell r="E113" t="str">
            <v>1988</v>
          </cell>
          <cell r="F113">
            <v>907</v>
          </cell>
          <cell r="G113" t="str">
            <v>Н.Новгород</v>
          </cell>
          <cell r="H113" t="str">
            <v>самостоятельно</v>
          </cell>
        </row>
        <row r="114">
          <cell r="A114">
            <v>110</v>
          </cell>
          <cell r="B114">
            <v>110</v>
          </cell>
          <cell r="C114" t="str">
            <v>Рыльская </v>
          </cell>
          <cell r="E114" t="str">
            <v>1990</v>
          </cell>
          <cell r="F114">
            <v>947</v>
          </cell>
          <cell r="G114" t="str">
            <v>Москва </v>
          </cell>
          <cell r="H114" t="str">
            <v>Шевцова Ю.В., Хагаев С.Р.</v>
          </cell>
        </row>
        <row r="115">
          <cell r="A115">
            <v>111</v>
          </cell>
          <cell r="B115">
            <v>111</v>
          </cell>
          <cell r="C115" t="str">
            <v>Сабитова </v>
          </cell>
          <cell r="E115" t="str">
            <v>1990</v>
          </cell>
          <cell r="F115">
            <v>870</v>
          </cell>
          <cell r="G115" t="str">
            <v>Серпухов</v>
          </cell>
          <cell r="H115" t="str">
            <v>Стальников В.А. </v>
          </cell>
        </row>
        <row r="116">
          <cell r="A116">
            <v>112</v>
          </cell>
          <cell r="B116">
            <v>112</v>
          </cell>
          <cell r="C116" t="str">
            <v>Савченко </v>
          </cell>
          <cell r="E116" t="str">
            <v>1987</v>
          </cell>
          <cell r="F116">
            <v>602</v>
          </cell>
          <cell r="G116" t="str">
            <v>Омск</v>
          </cell>
          <cell r="H116" t="str">
            <v>Бекишев В.И., Туполев С.А.</v>
          </cell>
        </row>
        <row r="117">
          <cell r="A117">
            <v>113</v>
          </cell>
          <cell r="B117">
            <v>113</v>
          </cell>
          <cell r="C117" t="str">
            <v>Сакевич </v>
          </cell>
          <cell r="E117" t="str">
            <v>1989</v>
          </cell>
          <cell r="F117">
            <v>729</v>
          </cell>
          <cell r="G117" t="str">
            <v>Петрозаводск</v>
          </cell>
          <cell r="H117" t="str">
            <v>Кузнецова Е.А.</v>
          </cell>
        </row>
        <row r="118">
          <cell r="A118">
            <v>114</v>
          </cell>
          <cell r="B118">
            <v>114</v>
          </cell>
          <cell r="C118" t="str">
            <v>Сафина </v>
          </cell>
          <cell r="E118" t="str">
            <v>1994</v>
          </cell>
          <cell r="F118">
            <v>396</v>
          </cell>
          <cell r="G118" t="str">
            <v>Владивосток </v>
          </cell>
          <cell r="H118" t="str">
            <v>Мугурдумов Г.М. </v>
          </cell>
        </row>
        <row r="119">
          <cell r="A119">
            <v>115</v>
          </cell>
          <cell r="B119">
            <v>115</v>
          </cell>
          <cell r="C119" t="str">
            <v>Седых </v>
          </cell>
          <cell r="E119" t="str">
            <v>1988</v>
          </cell>
          <cell r="F119">
            <v>941</v>
          </cell>
          <cell r="G119" t="str">
            <v>Москва </v>
          </cell>
          <cell r="H119" t="str">
            <v>Эдель Е.О. </v>
          </cell>
        </row>
        <row r="120">
          <cell r="A120">
            <v>116</v>
          </cell>
          <cell r="B120">
            <v>116</v>
          </cell>
          <cell r="C120" t="str">
            <v>Смирнова </v>
          </cell>
          <cell r="E120" t="str">
            <v>1988</v>
          </cell>
          <cell r="F120">
            <v>898</v>
          </cell>
          <cell r="G120" t="str">
            <v>Москва </v>
          </cell>
          <cell r="H120" t="str">
            <v>Спиридоновы</v>
          </cell>
        </row>
        <row r="121">
          <cell r="A121">
            <v>117</v>
          </cell>
          <cell r="B121">
            <v>117</v>
          </cell>
          <cell r="C121" t="str">
            <v>Суродина </v>
          </cell>
          <cell r="E121" t="str">
            <v>1987</v>
          </cell>
          <cell r="F121">
            <v>1032</v>
          </cell>
          <cell r="G121" t="str">
            <v>Н.Новгород</v>
          </cell>
          <cell r="H121" t="str">
            <v>Брусин С.Б.</v>
          </cell>
        </row>
        <row r="122">
          <cell r="A122">
            <v>118</v>
          </cell>
          <cell r="B122">
            <v>118</v>
          </cell>
          <cell r="C122" t="str">
            <v>Теребунская </v>
          </cell>
          <cell r="E122" t="str">
            <v>1988</v>
          </cell>
          <cell r="F122">
            <v>641</v>
          </cell>
          <cell r="G122" t="str">
            <v>Ростов</v>
          </cell>
          <cell r="H122" t="str">
            <v>Гасанов С.Д. </v>
          </cell>
        </row>
        <row r="123">
          <cell r="A123">
            <v>119</v>
          </cell>
          <cell r="B123">
            <v>119</v>
          </cell>
          <cell r="C123" t="str">
            <v>Трошнева </v>
          </cell>
          <cell r="E123" t="str">
            <v>1989</v>
          </cell>
          <cell r="F123">
            <v>1125</v>
          </cell>
          <cell r="G123" t="str">
            <v>С.-Петербург </v>
          </cell>
          <cell r="H123" t="str">
            <v>Трошнев А.В. </v>
          </cell>
        </row>
        <row r="124">
          <cell r="A124">
            <v>120</v>
          </cell>
          <cell r="B124">
            <v>120</v>
          </cell>
          <cell r="C124" t="str">
            <v>Федюкова </v>
          </cell>
          <cell r="E124" t="str">
            <v>1987</v>
          </cell>
          <cell r="F124">
            <v>774</v>
          </cell>
          <cell r="G124" t="str">
            <v>Москва </v>
          </cell>
          <cell r="H124" t="str">
            <v>Лошкарева Н.Г. </v>
          </cell>
        </row>
        <row r="125">
          <cell r="A125">
            <v>121</v>
          </cell>
          <cell r="B125">
            <v>121</v>
          </cell>
          <cell r="C125" t="str">
            <v>Фетюхина </v>
          </cell>
          <cell r="E125" t="str">
            <v>1988</v>
          </cell>
          <cell r="F125">
            <v>1070</v>
          </cell>
          <cell r="G125" t="str">
            <v>Свободный</v>
          </cell>
          <cell r="H125" t="str">
            <v>Фетюхин В.А., Воробьев В.А.</v>
          </cell>
        </row>
        <row r="126">
          <cell r="A126">
            <v>122</v>
          </cell>
          <cell r="B126">
            <v>122</v>
          </cell>
          <cell r="C126" t="str">
            <v>Худилайне </v>
          </cell>
          <cell r="E126" t="str">
            <v>1989</v>
          </cell>
          <cell r="F126">
            <v>717</v>
          </cell>
          <cell r="G126" t="str">
            <v>С.-Петербург </v>
          </cell>
          <cell r="H126" t="str">
            <v>Исаев Н.Н. </v>
          </cell>
        </row>
        <row r="127">
          <cell r="A127">
            <v>123</v>
          </cell>
          <cell r="B127">
            <v>123</v>
          </cell>
          <cell r="C127" t="str">
            <v>Черенкова </v>
          </cell>
          <cell r="E127" t="str">
            <v>1991</v>
          </cell>
          <cell r="F127">
            <v>651</v>
          </cell>
          <cell r="G127" t="str">
            <v>Москва </v>
          </cell>
          <cell r="H127" t="str">
            <v>Шевцова Ю.В.</v>
          </cell>
        </row>
        <row r="128">
          <cell r="A128">
            <v>124</v>
          </cell>
          <cell r="B128">
            <v>124</v>
          </cell>
          <cell r="C128" t="str">
            <v>Шавырина </v>
          </cell>
          <cell r="E128" t="str">
            <v>1988</v>
          </cell>
          <cell r="F128">
            <v>1062</v>
          </cell>
          <cell r="G128" t="str">
            <v>Москва </v>
          </cell>
          <cell r="H128" t="str">
            <v>Лошкарева Н.Г. </v>
          </cell>
        </row>
        <row r="129">
          <cell r="A129">
            <v>125</v>
          </cell>
          <cell r="B129">
            <v>125</v>
          </cell>
          <cell r="C129" t="str">
            <v>Шарипова </v>
          </cell>
          <cell r="E129" t="str">
            <v>1990</v>
          </cell>
          <cell r="F129">
            <v>655</v>
          </cell>
          <cell r="G129" t="str">
            <v>Казань</v>
          </cell>
          <cell r="H129" t="str">
            <v>Степанов Р.В. </v>
          </cell>
        </row>
        <row r="130">
          <cell r="A130">
            <v>126</v>
          </cell>
          <cell r="B130">
            <v>126</v>
          </cell>
          <cell r="C130" t="str">
            <v>Шишмарева </v>
          </cell>
          <cell r="E130" t="str">
            <v>1987</v>
          </cell>
          <cell r="F130">
            <v>992</v>
          </cell>
          <cell r="G130" t="str">
            <v>Москва </v>
          </cell>
          <cell r="H130" t="str">
            <v>Шевцова Ю.В., Хагаев С.Р.</v>
          </cell>
        </row>
        <row r="131">
          <cell r="A131">
            <v>127</v>
          </cell>
          <cell r="B131">
            <v>127</v>
          </cell>
          <cell r="C131" t="str">
            <v>Шляпникова </v>
          </cell>
          <cell r="E131" t="str">
            <v>1988</v>
          </cell>
          <cell r="F131">
            <v>874</v>
          </cell>
          <cell r="G131" t="str">
            <v>С.-Петербург </v>
          </cell>
          <cell r="H131" t="str">
            <v>Семенова С.Д. </v>
          </cell>
        </row>
        <row r="132">
          <cell r="A132">
            <v>128</v>
          </cell>
          <cell r="B132">
            <v>128</v>
          </cell>
          <cell r="C132" t="str">
            <v>Яблонская </v>
          </cell>
          <cell r="E132" t="str">
            <v>1989</v>
          </cell>
          <cell r="F132">
            <v>711</v>
          </cell>
          <cell r="G132" t="str">
            <v>Абакан </v>
          </cell>
          <cell r="H132" t="str">
            <v>Запевалова И.Б. </v>
          </cell>
        </row>
        <row r="133">
          <cell r="A133">
            <v>129</v>
          </cell>
          <cell r="B133">
            <v>129</v>
          </cell>
        </row>
        <row r="134">
          <cell r="A134">
            <v>130</v>
          </cell>
          <cell r="B134">
            <v>130</v>
          </cell>
        </row>
        <row r="135">
          <cell r="A135">
            <v>131</v>
          </cell>
          <cell r="B135">
            <v>131</v>
          </cell>
        </row>
        <row r="136">
          <cell r="A136">
            <v>132</v>
          </cell>
          <cell r="B136">
            <v>132</v>
          </cell>
        </row>
        <row r="137">
          <cell r="A137">
            <v>133</v>
          </cell>
          <cell r="B137">
            <v>133</v>
          </cell>
        </row>
        <row r="138">
          <cell r="A138">
            <v>134</v>
          </cell>
          <cell r="B138">
            <v>134</v>
          </cell>
        </row>
        <row r="139">
          <cell r="A139">
            <v>135</v>
          </cell>
          <cell r="B139">
            <v>135</v>
          </cell>
        </row>
        <row r="140">
          <cell r="A140">
            <v>136</v>
          </cell>
          <cell r="B140">
            <v>136</v>
          </cell>
        </row>
        <row r="141">
          <cell r="A141">
            <v>137</v>
          </cell>
          <cell r="B141">
            <v>137</v>
          </cell>
        </row>
        <row r="142">
          <cell r="A142">
            <v>138</v>
          </cell>
          <cell r="B142">
            <v>138</v>
          </cell>
        </row>
        <row r="143">
          <cell r="A143">
            <v>139</v>
          </cell>
          <cell r="B143">
            <v>139</v>
          </cell>
        </row>
        <row r="144">
          <cell r="A144">
            <v>140</v>
          </cell>
          <cell r="B144">
            <v>140</v>
          </cell>
        </row>
        <row r="145">
          <cell r="A145">
            <v>141</v>
          </cell>
          <cell r="B145">
            <v>141</v>
          </cell>
        </row>
        <row r="146">
          <cell r="A146">
            <v>142</v>
          </cell>
          <cell r="B146">
            <v>142</v>
          </cell>
        </row>
        <row r="147">
          <cell r="A147">
            <v>143</v>
          </cell>
          <cell r="B147">
            <v>143</v>
          </cell>
        </row>
        <row r="148">
          <cell r="A148">
            <v>144</v>
          </cell>
          <cell r="B148">
            <v>144</v>
          </cell>
        </row>
        <row r="149">
          <cell r="A149">
            <v>145</v>
          </cell>
          <cell r="B149">
            <v>145</v>
          </cell>
        </row>
        <row r="150">
          <cell r="A150">
            <v>146</v>
          </cell>
          <cell r="B150">
            <v>146</v>
          </cell>
        </row>
        <row r="151">
          <cell r="A151">
            <v>147</v>
          </cell>
          <cell r="B151">
            <v>147</v>
          </cell>
        </row>
        <row r="152">
          <cell r="A152">
            <v>148</v>
          </cell>
          <cell r="B152">
            <v>148</v>
          </cell>
        </row>
        <row r="153">
          <cell r="A153">
            <v>149</v>
          </cell>
          <cell r="B153">
            <v>149</v>
          </cell>
        </row>
        <row r="154">
          <cell r="A154">
            <v>150</v>
          </cell>
          <cell r="B154">
            <v>150</v>
          </cell>
        </row>
        <row r="155">
          <cell r="A155">
            <v>151</v>
          </cell>
          <cell r="B155">
            <v>151</v>
          </cell>
        </row>
        <row r="156">
          <cell r="A156">
            <v>152</v>
          </cell>
          <cell r="B156">
            <v>152</v>
          </cell>
        </row>
        <row r="157">
          <cell r="A157">
            <v>153</v>
          </cell>
          <cell r="B157">
            <v>153</v>
          </cell>
        </row>
        <row r="158">
          <cell r="A158">
            <v>154</v>
          </cell>
          <cell r="B158">
            <v>154</v>
          </cell>
        </row>
        <row r="159">
          <cell r="A159">
            <v>155</v>
          </cell>
          <cell r="B159">
            <v>155</v>
          </cell>
        </row>
        <row r="160">
          <cell r="A160">
            <v>156</v>
          </cell>
          <cell r="B160">
            <v>156</v>
          </cell>
        </row>
        <row r="161">
          <cell r="A161">
            <v>157</v>
          </cell>
          <cell r="B161">
            <v>157</v>
          </cell>
        </row>
        <row r="162">
          <cell r="A162">
            <v>158</v>
          </cell>
          <cell r="B162">
            <v>158</v>
          </cell>
        </row>
        <row r="163">
          <cell r="A163">
            <v>159</v>
          </cell>
          <cell r="B163">
            <v>159</v>
          </cell>
        </row>
        <row r="164">
          <cell r="A164">
            <v>160</v>
          </cell>
          <cell r="B164">
            <v>160</v>
          </cell>
        </row>
        <row r="165">
          <cell r="A165">
            <v>161</v>
          </cell>
          <cell r="B165">
            <v>161</v>
          </cell>
        </row>
        <row r="166">
          <cell r="A166">
            <v>162</v>
          </cell>
          <cell r="B166">
            <v>162</v>
          </cell>
        </row>
        <row r="167">
          <cell r="A167">
            <v>163</v>
          </cell>
          <cell r="B167">
            <v>163</v>
          </cell>
        </row>
        <row r="168">
          <cell r="A168">
            <v>164</v>
          </cell>
          <cell r="B168">
            <v>164</v>
          </cell>
        </row>
        <row r="169">
          <cell r="A169">
            <v>165</v>
          </cell>
          <cell r="B169">
            <v>165</v>
          </cell>
        </row>
        <row r="170">
          <cell r="A170">
            <v>166</v>
          </cell>
          <cell r="B170">
            <v>166</v>
          </cell>
        </row>
        <row r="171">
          <cell r="A171">
            <v>167</v>
          </cell>
          <cell r="B171">
            <v>167</v>
          </cell>
        </row>
        <row r="172">
          <cell r="A172">
            <v>168</v>
          </cell>
          <cell r="B172">
            <v>168</v>
          </cell>
        </row>
        <row r="173">
          <cell r="A173">
            <v>169</v>
          </cell>
          <cell r="B173">
            <v>169</v>
          </cell>
        </row>
        <row r="174">
          <cell r="A174">
            <v>170</v>
          </cell>
          <cell r="B174">
            <v>170</v>
          </cell>
        </row>
        <row r="175">
          <cell r="A175">
            <v>171</v>
          </cell>
          <cell r="B175">
            <v>171</v>
          </cell>
        </row>
        <row r="176">
          <cell r="A176">
            <v>172</v>
          </cell>
          <cell r="B176">
            <v>172</v>
          </cell>
        </row>
        <row r="177">
          <cell r="A177">
            <v>173</v>
          </cell>
          <cell r="B177">
            <v>173</v>
          </cell>
        </row>
        <row r="178">
          <cell r="A178">
            <v>174</v>
          </cell>
          <cell r="B178">
            <v>174</v>
          </cell>
        </row>
        <row r="179">
          <cell r="A179">
            <v>175</v>
          </cell>
          <cell r="B179">
            <v>175</v>
          </cell>
        </row>
        <row r="180">
          <cell r="A180">
            <v>176</v>
          </cell>
          <cell r="B180">
            <v>176</v>
          </cell>
        </row>
        <row r="181">
          <cell r="A181">
            <v>177</v>
          </cell>
          <cell r="B181">
            <v>177</v>
          </cell>
        </row>
        <row r="182">
          <cell r="A182">
            <v>178</v>
          </cell>
          <cell r="B182">
            <v>178</v>
          </cell>
        </row>
        <row r="183">
          <cell r="A183">
            <v>179</v>
          </cell>
          <cell r="B183">
            <v>179</v>
          </cell>
        </row>
        <row r="184">
          <cell r="A184">
            <v>180</v>
          </cell>
          <cell r="B184">
            <v>180</v>
          </cell>
        </row>
        <row r="185">
          <cell r="A185">
            <v>181</v>
          </cell>
          <cell r="B185">
            <v>181</v>
          </cell>
        </row>
        <row r="186">
          <cell r="A186">
            <v>182</v>
          </cell>
          <cell r="B186">
            <v>182</v>
          </cell>
        </row>
        <row r="187">
          <cell r="A187">
            <v>183</v>
          </cell>
          <cell r="B187">
            <v>183</v>
          </cell>
        </row>
        <row r="188">
          <cell r="A188">
            <v>184</v>
          </cell>
          <cell r="B188">
            <v>184</v>
          </cell>
        </row>
        <row r="189">
          <cell r="A189">
            <v>185</v>
          </cell>
          <cell r="B189">
            <v>185</v>
          </cell>
        </row>
        <row r="190">
          <cell r="A190">
            <v>186</v>
          </cell>
          <cell r="B190">
            <v>186</v>
          </cell>
        </row>
        <row r="191">
          <cell r="A191">
            <v>187</v>
          </cell>
          <cell r="B191">
            <v>187</v>
          </cell>
        </row>
        <row r="192">
          <cell r="A192">
            <v>188</v>
          </cell>
          <cell r="B192">
            <v>188</v>
          </cell>
        </row>
        <row r="193">
          <cell r="A193">
            <v>189</v>
          </cell>
          <cell r="B193">
            <v>189</v>
          </cell>
        </row>
        <row r="194">
          <cell r="A194">
            <v>190</v>
          </cell>
          <cell r="B194">
            <v>190</v>
          </cell>
        </row>
        <row r="195">
          <cell r="A195">
            <v>191</v>
          </cell>
          <cell r="B195">
            <v>191</v>
          </cell>
        </row>
        <row r="196">
          <cell r="A196">
            <v>192</v>
          </cell>
          <cell r="B196">
            <v>192</v>
          </cell>
        </row>
        <row r="201">
          <cell r="A201" t="str">
            <v>Главный судья                                                           А.В.Александров</v>
          </cell>
        </row>
        <row r="204">
          <cell r="A204" t="str">
            <v>Главный секретарь                                                       И.А.Сазонов</v>
          </cell>
        </row>
        <row r="207">
          <cell r="A207" t="str">
            <v>Список участников.</v>
          </cell>
        </row>
        <row r="208">
          <cell r="B208" t="str">
            <v>Девушки</v>
          </cell>
        </row>
        <row r="210">
          <cell r="A210" t="str">
            <v># участника</v>
          </cell>
          <cell r="B210" t="str">
            <v>№</v>
          </cell>
          <cell r="C210" t="str">
            <v>Фамилия</v>
          </cell>
          <cell r="D210" t="str">
            <v>Имя</v>
          </cell>
          <cell r="E210" t="str">
            <v>Дата рождения</v>
          </cell>
          <cell r="F210" t="str">
            <v>Рейтинг</v>
          </cell>
          <cell r="G210" t="str">
            <v>Город</v>
          </cell>
          <cell r="H210" t="str">
            <v>Личный тренер</v>
          </cell>
        </row>
        <row r="211">
          <cell r="A211">
            <v>193</v>
          </cell>
          <cell r="B211">
            <v>1</v>
          </cell>
        </row>
        <row r="212">
          <cell r="A212">
            <v>194</v>
          </cell>
          <cell r="B212">
            <v>2</v>
          </cell>
        </row>
        <row r="213">
          <cell r="A213">
            <v>195</v>
          </cell>
          <cell r="B213">
            <v>3</v>
          </cell>
        </row>
        <row r="214">
          <cell r="A214">
            <v>196</v>
          </cell>
          <cell r="B214">
            <v>4</v>
          </cell>
        </row>
        <row r="215">
          <cell r="A215">
            <v>197</v>
          </cell>
          <cell r="B215">
            <v>5</v>
          </cell>
        </row>
        <row r="216">
          <cell r="A216">
            <v>198</v>
          </cell>
          <cell r="B216">
            <v>6</v>
          </cell>
        </row>
        <row r="217">
          <cell r="A217">
            <v>199</v>
          </cell>
          <cell r="B217">
            <v>7</v>
          </cell>
        </row>
        <row r="218">
          <cell r="A218">
            <v>200</v>
          </cell>
          <cell r="B218">
            <v>8</v>
          </cell>
        </row>
        <row r="219">
          <cell r="A219">
            <v>201</v>
          </cell>
          <cell r="B219">
            <v>9</v>
          </cell>
        </row>
        <row r="220">
          <cell r="A220">
            <v>202</v>
          </cell>
          <cell r="B220">
            <v>10</v>
          </cell>
        </row>
        <row r="221">
          <cell r="A221">
            <v>203</v>
          </cell>
          <cell r="B221">
            <v>11</v>
          </cell>
        </row>
        <row r="222">
          <cell r="A222">
            <v>204</v>
          </cell>
          <cell r="B222">
            <v>12</v>
          </cell>
        </row>
        <row r="223">
          <cell r="A223">
            <v>205</v>
          </cell>
          <cell r="B223">
            <v>13</v>
          </cell>
        </row>
        <row r="224">
          <cell r="A224">
            <v>206</v>
          </cell>
          <cell r="B224">
            <v>14</v>
          </cell>
        </row>
        <row r="225">
          <cell r="A225">
            <v>207</v>
          </cell>
          <cell r="B225">
            <v>15</v>
          </cell>
        </row>
        <row r="226">
          <cell r="A226">
            <v>208</v>
          </cell>
          <cell r="B226">
            <v>16</v>
          </cell>
        </row>
        <row r="227">
          <cell r="A227">
            <v>209</v>
          </cell>
          <cell r="B227">
            <v>17</v>
          </cell>
        </row>
        <row r="228">
          <cell r="A228">
            <v>210</v>
          </cell>
          <cell r="B228">
            <v>18</v>
          </cell>
        </row>
        <row r="229">
          <cell r="A229">
            <v>211</v>
          </cell>
          <cell r="B229">
            <v>19</v>
          </cell>
        </row>
        <row r="230">
          <cell r="A230">
            <v>212</v>
          </cell>
          <cell r="B230">
            <v>20</v>
          </cell>
        </row>
        <row r="231">
          <cell r="A231">
            <v>213</v>
          </cell>
          <cell r="B231">
            <v>21</v>
          </cell>
        </row>
        <row r="232">
          <cell r="A232">
            <v>214</v>
          </cell>
          <cell r="B232">
            <v>22</v>
          </cell>
        </row>
        <row r="233">
          <cell r="A233">
            <v>215</v>
          </cell>
          <cell r="B233">
            <v>23</v>
          </cell>
        </row>
        <row r="234">
          <cell r="A234">
            <v>216</v>
          </cell>
          <cell r="B234">
            <v>24</v>
          </cell>
        </row>
        <row r="235">
          <cell r="A235">
            <v>217</v>
          </cell>
          <cell r="B235">
            <v>25</v>
          </cell>
        </row>
        <row r="236">
          <cell r="A236">
            <v>218</v>
          </cell>
          <cell r="B236">
            <v>26</v>
          </cell>
        </row>
        <row r="237">
          <cell r="A237">
            <v>219</v>
          </cell>
          <cell r="B237">
            <v>27</v>
          </cell>
        </row>
        <row r="238">
          <cell r="A238">
            <v>220</v>
          </cell>
          <cell r="B238">
            <v>28</v>
          </cell>
        </row>
        <row r="239">
          <cell r="A239">
            <v>221</v>
          </cell>
          <cell r="B239">
            <v>29</v>
          </cell>
        </row>
        <row r="240">
          <cell r="A240">
            <v>222</v>
          </cell>
          <cell r="B240">
            <v>30</v>
          </cell>
        </row>
        <row r="241">
          <cell r="A241">
            <v>223</v>
          </cell>
          <cell r="B241">
            <v>31</v>
          </cell>
        </row>
        <row r="242">
          <cell r="A242">
            <v>224</v>
          </cell>
          <cell r="B242">
            <v>32</v>
          </cell>
        </row>
        <row r="243">
          <cell r="A243">
            <v>225</v>
          </cell>
          <cell r="B243">
            <v>33</v>
          </cell>
        </row>
        <row r="244">
          <cell r="A244">
            <v>226</v>
          </cell>
          <cell r="B244">
            <v>34</v>
          </cell>
        </row>
        <row r="245">
          <cell r="A245">
            <v>227</v>
          </cell>
          <cell r="B245">
            <v>35</v>
          </cell>
        </row>
        <row r="246">
          <cell r="A246">
            <v>228</v>
          </cell>
          <cell r="B246">
            <v>36</v>
          </cell>
        </row>
        <row r="247">
          <cell r="A247">
            <v>229</v>
          </cell>
          <cell r="B247">
            <v>37</v>
          </cell>
        </row>
        <row r="248">
          <cell r="A248">
            <v>230</v>
          </cell>
          <cell r="B248">
            <v>38</v>
          </cell>
        </row>
        <row r="249">
          <cell r="A249">
            <v>231</v>
          </cell>
          <cell r="B249">
            <v>39</v>
          </cell>
        </row>
        <row r="250">
          <cell r="A250">
            <v>232</v>
          </cell>
          <cell r="B250">
            <v>40</v>
          </cell>
        </row>
        <row r="251">
          <cell r="A251">
            <v>233</v>
          </cell>
          <cell r="B251">
            <v>41</v>
          </cell>
        </row>
        <row r="252">
          <cell r="A252">
            <v>234</v>
          </cell>
          <cell r="B252">
            <v>42</v>
          </cell>
        </row>
        <row r="253">
          <cell r="A253">
            <v>235</v>
          </cell>
          <cell r="B253">
            <v>43</v>
          </cell>
        </row>
        <row r="254">
          <cell r="A254">
            <v>236</v>
          </cell>
          <cell r="B254">
            <v>44</v>
          </cell>
        </row>
        <row r="255">
          <cell r="A255">
            <v>237</v>
          </cell>
          <cell r="B255">
            <v>45</v>
          </cell>
        </row>
        <row r="256">
          <cell r="A256">
            <v>238</v>
          </cell>
          <cell r="B256">
            <v>46</v>
          </cell>
        </row>
        <row r="257">
          <cell r="A257">
            <v>239</v>
          </cell>
          <cell r="B257">
            <v>47</v>
          </cell>
        </row>
        <row r="258">
          <cell r="A258">
            <v>240</v>
          </cell>
          <cell r="B258">
            <v>48</v>
          </cell>
        </row>
        <row r="259">
          <cell r="A259">
            <v>241</v>
          </cell>
          <cell r="B259">
            <v>49</v>
          </cell>
        </row>
        <row r="260">
          <cell r="A260">
            <v>242</v>
          </cell>
          <cell r="B260">
            <v>50</v>
          </cell>
        </row>
        <row r="261">
          <cell r="A261">
            <v>243</v>
          </cell>
          <cell r="B261">
            <v>51</v>
          </cell>
        </row>
        <row r="262">
          <cell r="A262">
            <v>244</v>
          </cell>
          <cell r="B262">
            <v>52</v>
          </cell>
        </row>
        <row r="263">
          <cell r="A263">
            <v>245</v>
          </cell>
          <cell r="B263">
            <v>53</v>
          </cell>
        </row>
        <row r="264">
          <cell r="A264">
            <v>246</v>
          </cell>
          <cell r="B264">
            <v>54</v>
          </cell>
        </row>
        <row r="265">
          <cell r="A265">
            <v>247</v>
          </cell>
          <cell r="B265">
            <v>55</v>
          </cell>
        </row>
        <row r="266">
          <cell r="A266">
            <v>248</v>
          </cell>
          <cell r="B266">
            <v>56</v>
          </cell>
        </row>
        <row r="267">
          <cell r="A267">
            <v>249</v>
          </cell>
          <cell r="B267">
            <v>57</v>
          </cell>
        </row>
        <row r="268">
          <cell r="A268">
            <v>250</v>
          </cell>
          <cell r="B268">
            <v>58</v>
          </cell>
        </row>
        <row r="269">
          <cell r="A269">
            <v>251</v>
          </cell>
          <cell r="B269">
            <v>59</v>
          </cell>
        </row>
        <row r="270">
          <cell r="A270">
            <v>252</v>
          </cell>
          <cell r="B270">
            <v>60</v>
          </cell>
        </row>
        <row r="271">
          <cell r="A271">
            <v>253</v>
          </cell>
          <cell r="B271">
            <v>61</v>
          </cell>
        </row>
        <row r="272">
          <cell r="A272">
            <v>254</v>
          </cell>
          <cell r="B272">
            <v>62</v>
          </cell>
        </row>
        <row r="273">
          <cell r="A273">
            <v>255</v>
          </cell>
          <cell r="B273">
            <v>63</v>
          </cell>
        </row>
        <row r="274">
          <cell r="A274">
            <v>256</v>
          </cell>
          <cell r="B274">
            <v>64</v>
          </cell>
        </row>
        <row r="275">
          <cell r="A275">
            <v>257</v>
          </cell>
          <cell r="B275">
            <v>65</v>
          </cell>
        </row>
        <row r="276">
          <cell r="A276">
            <v>258</v>
          </cell>
          <cell r="B276">
            <v>66</v>
          </cell>
        </row>
        <row r="277">
          <cell r="A277">
            <v>259</v>
          </cell>
          <cell r="B277">
            <v>67</v>
          </cell>
        </row>
        <row r="278">
          <cell r="A278">
            <v>260</v>
          </cell>
          <cell r="B278">
            <v>68</v>
          </cell>
        </row>
        <row r="279">
          <cell r="A279">
            <v>261</v>
          </cell>
          <cell r="B279">
            <v>69</v>
          </cell>
        </row>
        <row r="280">
          <cell r="A280">
            <v>262</v>
          </cell>
          <cell r="B280">
            <v>70</v>
          </cell>
        </row>
        <row r="281">
          <cell r="A281">
            <v>263</v>
          </cell>
          <cell r="B281">
            <v>71</v>
          </cell>
        </row>
        <row r="282">
          <cell r="A282">
            <v>264</v>
          </cell>
          <cell r="B282">
            <v>72</v>
          </cell>
        </row>
        <row r="283">
          <cell r="A283">
            <v>265</v>
          </cell>
          <cell r="B283">
            <v>73</v>
          </cell>
        </row>
        <row r="284">
          <cell r="A284">
            <v>266</v>
          </cell>
          <cell r="B284">
            <v>74</v>
          </cell>
        </row>
        <row r="285">
          <cell r="A285">
            <v>267</v>
          </cell>
          <cell r="B285">
            <v>75</v>
          </cell>
        </row>
        <row r="286">
          <cell r="A286">
            <v>268</v>
          </cell>
          <cell r="B286">
            <v>76</v>
          </cell>
        </row>
        <row r="287">
          <cell r="A287">
            <v>269</v>
          </cell>
          <cell r="B287">
            <v>77</v>
          </cell>
        </row>
        <row r="288">
          <cell r="A288">
            <v>270</v>
          </cell>
          <cell r="B288">
            <v>78</v>
          </cell>
        </row>
        <row r="289">
          <cell r="A289">
            <v>271</v>
          </cell>
          <cell r="B289">
            <v>79</v>
          </cell>
        </row>
        <row r="290">
          <cell r="A290">
            <v>272</v>
          </cell>
          <cell r="B290">
            <v>80</v>
          </cell>
        </row>
        <row r="291">
          <cell r="A291">
            <v>273</v>
          </cell>
          <cell r="B291">
            <v>81</v>
          </cell>
        </row>
        <row r="292">
          <cell r="A292">
            <v>274</v>
          </cell>
          <cell r="B292">
            <v>82</v>
          </cell>
        </row>
        <row r="293">
          <cell r="A293">
            <v>275</v>
          </cell>
          <cell r="B293">
            <v>83</v>
          </cell>
        </row>
        <row r="294">
          <cell r="A294">
            <v>276</v>
          </cell>
          <cell r="B294">
            <v>84</v>
          </cell>
        </row>
        <row r="295">
          <cell r="A295">
            <v>277</v>
          </cell>
          <cell r="B295">
            <v>85</v>
          </cell>
        </row>
        <row r="296">
          <cell r="A296">
            <v>278</v>
          </cell>
          <cell r="B296">
            <v>86</v>
          </cell>
        </row>
        <row r="297">
          <cell r="A297">
            <v>279</v>
          </cell>
          <cell r="B297">
            <v>87</v>
          </cell>
        </row>
        <row r="298">
          <cell r="A298">
            <v>280</v>
          </cell>
          <cell r="B298">
            <v>88</v>
          </cell>
        </row>
        <row r="299">
          <cell r="A299">
            <v>281</v>
          </cell>
          <cell r="B299">
            <v>89</v>
          </cell>
        </row>
        <row r="300">
          <cell r="A300">
            <v>282</v>
          </cell>
          <cell r="B300">
            <v>90</v>
          </cell>
        </row>
        <row r="301">
          <cell r="A301">
            <v>283</v>
          </cell>
          <cell r="B301">
            <v>91</v>
          </cell>
        </row>
        <row r="302">
          <cell r="A302">
            <v>284</v>
          </cell>
          <cell r="B302">
            <v>92</v>
          </cell>
        </row>
        <row r="303">
          <cell r="A303">
            <v>285</v>
          </cell>
          <cell r="B303">
            <v>93</v>
          </cell>
        </row>
        <row r="304">
          <cell r="A304">
            <v>286</v>
          </cell>
          <cell r="B304">
            <v>94</v>
          </cell>
        </row>
        <row r="305">
          <cell r="A305">
            <v>287</v>
          </cell>
          <cell r="B305">
            <v>95</v>
          </cell>
        </row>
        <row r="306">
          <cell r="A306">
            <v>288</v>
          </cell>
          <cell r="B306">
            <v>96</v>
          </cell>
        </row>
        <row r="307">
          <cell r="A307">
            <v>289</v>
          </cell>
          <cell r="B307">
            <v>97</v>
          </cell>
        </row>
        <row r="308">
          <cell r="A308">
            <v>290</v>
          </cell>
          <cell r="B308">
            <v>98</v>
          </cell>
        </row>
        <row r="309">
          <cell r="A309">
            <v>291</v>
          </cell>
          <cell r="B309">
            <v>99</v>
          </cell>
        </row>
        <row r="310">
          <cell r="A310">
            <v>292</v>
          </cell>
          <cell r="B310">
            <v>100</v>
          </cell>
        </row>
        <row r="311">
          <cell r="A311">
            <v>293</v>
          </cell>
          <cell r="B311">
            <v>101</v>
          </cell>
        </row>
        <row r="312">
          <cell r="A312">
            <v>294</v>
          </cell>
          <cell r="B312">
            <v>102</v>
          </cell>
        </row>
        <row r="313">
          <cell r="A313">
            <v>295</v>
          </cell>
          <cell r="B313">
            <v>103</v>
          </cell>
        </row>
        <row r="314">
          <cell r="A314">
            <v>296</v>
          </cell>
          <cell r="B314">
            <v>104</v>
          </cell>
        </row>
        <row r="315">
          <cell r="A315">
            <v>297</v>
          </cell>
          <cell r="B315">
            <v>105</v>
          </cell>
        </row>
        <row r="316">
          <cell r="A316">
            <v>298</v>
          </cell>
          <cell r="B316">
            <v>106</v>
          </cell>
        </row>
        <row r="317">
          <cell r="A317">
            <v>299</v>
          </cell>
          <cell r="B317">
            <v>107</v>
          </cell>
        </row>
        <row r="318">
          <cell r="A318">
            <v>300</v>
          </cell>
          <cell r="B318">
            <v>108</v>
          </cell>
        </row>
        <row r="319">
          <cell r="A319">
            <v>301</v>
          </cell>
          <cell r="B319">
            <v>109</v>
          </cell>
        </row>
        <row r="320">
          <cell r="A320">
            <v>302</v>
          </cell>
          <cell r="B320">
            <v>110</v>
          </cell>
        </row>
        <row r="321">
          <cell r="A321">
            <v>303</v>
          </cell>
          <cell r="B321">
            <v>111</v>
          </cell>
        </row>
        <row r="322">
          <cell r="A322">
            <v>304</v>
          </cell>
          <cell r="B322">
            <v>112</v>
          </cell>
        </row>
        <row r="323">
          <cell r="A323">
            <v>305</v>
          </cell>
          <cell r="B323">
            <v>113</v>
          </cell>
        </row>
        <row r="324">
          <cell r="A324">
            <v>306</v>
          </cell>
          <cell r="B324">
            <v>114</v>
          </cell>
        </row>
        <row r="325">
          <cell r="A325">
            <v>307</v>
          </cell>
          <cell r="B325">
            <v>115</v>
          </cell>
        </row>
        <row r="326">
          <cell r="A326">
            <v>308</v>
          </cell>
          <cell r="B326">
            <v>116</v>
          </cell>
        </row>
        <row r="327">
          <cell r="A327">
            <v>309</v>
          </cell>
          <cell r="B327">
            <v>117</v>
          </cell>
        </row>
        <row r="328">
          <cell r="A328">
            <v>310</v>
          </cell>
          <cell r="B328">
            <v>118</v>
          </cell>
        </row>
        <row r="329">
          <cell r="A329">
            <v>311</v>
          </cell>
          <cell r="B329">
            <v>119</v>
          </cell>
        </row>
        <row r="330">
          <cell r="A330">
            <v>312</v>
          </cell>
          <cell r="B330">
            <v>120</v>
          </cell>
        </row>
        <row r="331">
          <cell r="A331">
            <v>313</v>
          </cell>
          <cell r="B331">
            <v>121</v>
          </cell>
        </row>
        <row r="332">
          <cell r="A332">
            <v>314</v>
          </cell>
          <cell r="B332">
            <v>122</v>
          </cell>
        </row>
        <row r="333">
          <cell r="A333">
            <v>315</v>
          </cell>
          <cell r="B333">
            <v>123</v>
          </cell>
        </row>
        <row r="334">
          <cell r="A334">
            <v>316</v>
          </cell>
          <cell r="B334">
            <v>124</v>
          </cell>
        </row>
        <row r="335">
          <cell r="A335">
            <v>317</v>
          </cell>
          <cell r="B335">
            <v>125</v>
          </cell>
        </row>
        <row r="336">
          <cell r="A336">
            <v>318</v>
          </cell>
          <cell r="B336">
            <v>126</v>
          </cell>
        </row>
        <row r="337">
          <cell r="A337">
            <v>319</v>
          </cell>
          <cell r="B337">
            <v>127</v>
          </cell>
        </row>
        <row r="338">
          <cell r="A338">
            <v>320</v>
          </cell>
          <cell r="B338">
            <v>128</v>
          </cell>
        </row>
        <row r="339">
          <cell r="A339">
            <v>321</v>
          </cell>
          <cell r="B339">
            <v>129</v>
          </cell>
        </row>
        <row r="340">
          <cell r="A340">
            <v>322</v>
          </cell>
          <cell r="B340">
            <v>130</v>
          </cell>
        </row>
        <row r="341">
          <cell r="A341">
            <v>323</v>
          </cell>
          <cell r="B341">
            <v>131</v>
          </cell>
        </row>
        <row r="342">
          <cell r="A342">
            <v>324</v>
          </cell>
          <cell r="B342">
            <v>132</v>
          </cell>
        </row>
        <row r="343">
          <cell r="A343">
            <v>325</v>
          </cell>
          <cell r="B343">
            <v>133</v>
          </cell>
        </row>
        <row r="344">
          <cell r="A344">
            <v>326</v>
          </cell>
          <cell r="B344">
            <v>134</v>
          </cell>
        </row>
        <row r="345">
          <cell r="A345">
            <v>327</v>
          </cell>
          <cell r="B345">
            <v>135</v>
          </cell>
        </row>
        <row r="346">
          <cell r="A346">
            <v>328</v>
          </cell>
          <cell r="B346">
            <v>136</v>
          </cell>
        </row>
        <row r="347">
          <cell r="A347">
            <v>329</v>
          </cell>
          <cell r="B347">
            <v>137</v>
          </cell>
        </row>
        <row r="348">
          <cell r="A348">
            <v>330</v>
          </cell>
          <cell r="B348">
            <v>138</v>
          </cell>
        </row>
        <row r="349">
          <cell r="A349">
            <v>331</v>
          </cell>
          <cell r="B349">
            <v>139</v>
          </cell>
        </row>
        <row r="350">
          <cell r="A350">
            <v>332</v>
          </cell>
          <cell r="B350">
            <v>140</v>
          </cell>
        </row>
        <row r="351">
          <cell r="A351">
            <v>333</v>
          </cell>
          <cell r="B351">
            <v>141</v>
          </cell>
        </row>
        <row r="352">
          <cell r="A352">
            <v>334</v>
          </cell>
          <cell r="B352">
            <v>142</v>
          </cell>
        </row>
        <row r="353">
          <cell r="A353">
            <v>335</v>
          </cell>
          <cell r="B353">
            <v>143</v>
          </cell>
        </row>
        <row r="354">
          <cell r="A354">
            <v>336</v>
          </cell>
          <cell r="B354">
            <v>144</v>
          </cell>
        </row>
        <row r="355">
          <cell r="A355">
            <v>337</v>
          </cell>
          <cell r="B355">
            <v>145</v>
          </cell>
        </row>
        <row r="356">
          <cell r="A356">
            <v>338</v>
          </cell>
          <cell r="B356">
            <v>146</v>
          </cell>
        </row>
        <row r="357">
          <cell r="A357">
            <v>339</v>
          </cell>
          <cell r="B357">
            <v>147</v>
          </cell>
        </row>
        <row r="358">
          <cell r="A358">
            <v>340</v>
          </cell>
          <cell r="B358">
            <v>148</v>
          </cell>
        </row>
        <row r="359">
          <cell r="A359">
            <v>341</v>
          </cell>
          <cell r="B359">
            <v>149</v>
          </cell>
        </row>
        <row r="360">
          <cell r="A360">
            <v>342</v>
          </cell>
          <cell r="B360">
            <v>150</v>
          </cell>
        </row>
        <row r="361">
          <cell r="A361">
            <v>343</v>
          </cell>
          <cell r="B361">
            <v>151</v>
          </cell>
        </row>
        <row r="362">
          <cell r="A362">
            <v>344</v>
          </cell>
          <cell r="B362">
            <v>152</v>
          </cell>
        </row>
        <row r="363">
          <cell r="A363">
            <v>345</v>
          </cell>
          <cell r="B363">
            <v>153</v>
          </cell>
        </row>
        <row r="364">
          <cell r="A364">
            <v>346</v>
          </cell>
          <cell r="B364">
            <v>154</v>
          </cell>
        </row>
        <row r="365">
          <cell r="A365">
            <v>347</v>
          </cell>
          <cell r="B365">
            <v>155</v>
          </cell>
        </row>
        <row r="366">
          <cell r="A366">
            <v>348</v>
          </cell>
          <cell r="B366">
            <v>156</v>
          </cell>
        </row>
        <row r="367">
          <cell r="A367">
            <v>349</v>
          </cell>
          <cell r="B367">
            <v>157</v>
          </cell>
        </row>
        <row r="368">
          <cell r="A368">
            <v>350</v>
          </cell>
          <cell r="B368">
            <v>158</v>
          </cell>
        </row>
        <row r="369">
          <cell r="A369">
            <v>351</v>
          </cell>
          <cell r="B369">
            <v>159</v>
          </cell>
        </row>
        <row r="370">
          <cell r="A370">
            <v>352</v>
          </cell>
          <cell r="B370">
            <v>160</v>
          </cell>
        </row>
        <row r="371">
          <cell r="A371">
            <v>353</v>
          </cell>
          <cell r="B371">
            <v>161</v>
          </cell>
        </row>
        <row r="372">
          <cell r="A372">
            <v>354</v>
          </cell>
          <cell r="B372">
            <v>162</v>
          </cell>
        </row>
        <row r="373">
          <cell r="A373">
            <v>355</v>
          </cell>
          <cell r="B373">
            <v>163</v>
          </cell>
        </row>
        <row r="374">
          <cell r="A374">
            <v>356</v>
          </cell>
          <cell r="B374">
            <v>164</v>
          </cell>
        </row>
        <row r="375">
          <cell r="A375">
            <v>357</v>
          </cell>
          <cell r="B375">
            <v>165</v>
          </cell>
        </row>
        <row r="376">
          <cell r="A376">
            <v>358</v>
          </cell>
          <cell r="B376">
            <v>166</v>
          </cell>
        </row>
        <row r="377">
          <cell r="A377">
            <v>359</v>
          </cell>
          <cell r="B377">
            <v>167</v>
          </cell>
        </row>
        <row r="378">
          <cell r="A378">
            <v>360</v>
          </cell>
          <cell r="B378">
            <v>168</v>
          </cell>
        </row>
        <row r="379">
          <cell r="A379">
            <v>361</v>
          </cell>
          <cell r="B379">
            <v>169</v>
          </cell>
        </row>
        <row r="380">
          <cell r="A380">
            <v>362</v>
          </cell>
          <cell r="B380">
            <v>170</v>
          </cell>
        </row>
        <row r="381">
          <cell r="A381">
            <v>363</v>
          </cell>
          <cell r="B381">
            <v>171</v>
          </cell>
        </row>
        <row r="382">
          <cell r="A382">
            <v>364</v>
          </cell>
          <cell r="B382">
            <v>172</v>
          </cell>
        </row>
        <row r="383">
          <cell r="A383">
            <v>365</v>
          </cell>
          <cell r="B383">
            <v>173</v>
          </cell>
        </row>
        <row r="384">
          <cell r="A384">
            <v>366</v>
          </cell>
          <cell r="B384">
            <v>174</v>
          </cell>
        </row>
        <row r="385">
          <cell r="A385">
            <v>367</v>
          </cell>
          <cell r="B385">
            <v>175</v>
          </cell>
        </row>
        <row r="386">
          <cell r="A386">
            <v>368</v>
          </cell>
          <cell r="B386">
            <v>176</v>
          </cell>
        </row>
        <row r="387">
          <cell r="A387">
            <v>369</v>
          </cell>
          <cell r="B387">
            <v>177</v>
          </cell>
        </row>
        <row r="388">
          <cell r="A388">
            <v>370</v>
          </cell>
          <cell r="B388">
            <v>178</v>
          </cell>
        </row>
        <row r="389">
          <cell r="A389">
            <v>371</v>
          </cell>
          <cell r="B389">
            <v>179</v>
          </cell>
        </row>
        <row r="390">
          <cell r="A390">
            <v>372</v>
          </cell>
          <cell r="B390">
            <v>180</v>
          </cell>
        </row>
        <row r="391">
          <cell r="A391">
            <v>373</v>
          </cell>
          <cell r="B391">
            <v>181</v>
          </cell>
        </row>
        <row r="392">
          <cell r="A392">
            <v>374</v>
          </cell>
          <cell r="B392">
            <v>182</v>
          </cell>
        </row>
        <row r="393">
          <cell r="A393">
            <v>375</v>
          </cell>
          <cell r="B393">
            <v>183</v>
          </cell>
        </row>
        <row r="394">
          <cell r="A394">
            <v>376</v>
          </cell>
          <cell r="B394">
            <v>184</v>
          </cell>
        </row>
        <row r="395">
          <cell r="A395">
            <v>377</v>
          </cell>
          <cell r="B395">
            <v>185</v>
          </cell>
        </row>
        <row r="396">
          <cell r="A396">
            <v>378</v>
          </cell>
          <cell r="B396">
            <v>186</v>
          </cell>
        </row>
        <row r="397">
          <cell r="A397">
            <v>379</v>
          </cell>
          <cell r="B397">
            <v>187</v>
          </cell>
        </row>
        <row r="398">
          <cell r="A398">
            <v>380</v>
          </cell>
          <cell r="B398">
            <v>188</v>
          </cell>
        </row>
        <row r="399">
          <cell r="A399">
            <v>381</v>
          </cell>
          <cell r="B399">
            <v>189</v>
          </cell>
        </row>
        <row r="400">
          <cell r="A400">
            <v>382</v>
          </cell>
          <cell r="B400">
            <v>190</v>
          </cell>
        </row>
        <row r="401">
          <cell r="A401">
            <v>383</v>
          </cell>
          <cell r="B401">
            <v>191</v>
          </cell>
        </row>
        <row r="402">
          <cell r="A402">
            <v>384</v>
          </cell>
          <cell r="B402">
            <v>192</v>
          </cell>
        </row>
        <row r="407">
          <cell r="A407" t="str">
            <v>Главный судья                                                           А.В.Александров</v>
          </cell>
        </row>
        <row r="410">
          <cell r="A410" t="str">
            <v>Главный секретарь                                                       И.А.Сазонов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 (Алф)"/>
      <sheetName val="Список уч-ов"/>
      <sheetName val="Юноши-группы"/>
      <sheetName val="Девушки-группы"/>
      <sheetName val="Протокол гр."/>
      <sheetName val="Бегунок гр (2)"/>
      <sheetName val="Места в группах"/>
      <sheetName val="1_Финал-юн"/>
      <sheetName val="1_Финал-дев"/>
      <sheetName val="Протокол финал"/>
      <sheetName val="Бегунок финал"/>
      <sheetName val="Бегунок 2 финал"/>
      <sheetName val="2_Финал-юн"/>
      <sheetName val="2_Финал-дев"/>
      <sheetName val="Финалы"/>
      <sheetName val="Финальные результаты"/>
      <sheetName val="R-юн"/>
      <sheetName val="R-дев"/>
      <sheetName val="Бегунок гр"/>
    </sheetNames>
    <sheetDataSet>
      <sheetData sheetId="1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М.М.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Лукишина Н.В.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H48" t="str">
            <v>Губина О.В.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D64">
            <v>35936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200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str">
            <v>Х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H116" t="str">
            <v>Рябов А.В.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H138" t="str">
            <v>Гавдель Л.А.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  <sheetName val="по рейтингу"/>
    </sheetNames>
    <sheetDataSet>
      <sheetData sheetId="0">
        <row r="1">
          <cell r="B1" t="str">
            <v>Список участников.</v>
          </cell>
        </row>
        <row r="2">
          <cell r="B2" t="str">
            <v>Юноши.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Год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</v>
          </cell>
          <cell r="E5">
            <v>1988</v>
          </cell>
          <cell r="F5">
            <v>887</v>
          </cell>
          <cell r="G5" t="str">
            <v>Красноярск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</v>
          </cell>
          <cell r="E6" t="str">
            <v>1988</v>
          </cell>
          <cell r="F6">
            <v>1085</v>
          </cell>
          <cell r="G6" t="str">
            <v>Сочи</v>
          </cell>
          <cell r="H6" t="str">
            <v>Апагуни А.А.</v>
          </cell>
        </row>
        <row r="7">
          <cell r="A7">
            <v>3</v>
          </cell>
          <cell r="B7">
            <v>3</v>
          </cell>
          <cell r="C7" t="str">
            <v>Афанасьев</v>
          </cell>
          <cell r="D7" t="str">
            <v>Максим</v>
          </cell>
          <cell r="E7" t="str">
            <v>1989</v>
          </cell>
          <cell r="F7">
            <v>835</v>
          </cell>
          <cell r="G7" t="str">
            <v>Волжский</v>
          </cell>
          <cell r="H7" t="str">
            <v>Нагибеков Х.Н. Пирко О.П.</v>
          </cell>
        </row>
        <row r="8">
          <cell r="A8">
            <v>4</v>
          </cell>
          <cell r="B8">
            <v>4</v>
          </cell>
          <cell r="C8" t="str">
            <v>Байрамов</v>
          </cell>
          <cell r="D8" t="str">
            <v>Ростислав</v>
          </cell>
          <cell r="E8" t="str">
            <v>1989</v>
          </cell>
          <cell r="F8">
            <v>745</v>
          </cell>
          <cell r="G8" t="str">
            <v>Екатеринбург</v>
          </cell>
          <cell r="H8" t="str">
            <v>Каменев А.Ю. Малышкин В.В.</v>
          </cell>
        </row>
        <row r="9">
          <cell r="A9">
            <v>5</v>
          </cell>
          <cell r="B9">
            <v>5</v>
          </cell>
          <cell r="C9" t="str">
            <v>Боев</v>
          </cell>
          <cell r="D9" t="str">
            <v>Николай</v>
          </cell>
          <cell r="E9" t="str">
            <v>1989</v>
          </cell>
          <cell r="F9">
            <v>838</v>
          </cell>
          <cell r="G9" t="str">
            <v>Курск</v>
          </cell>
          <cell r="H9" t="str">
            <v>Боевы Т.В. И В.Н.</v>
          </cell>
        </row>
        <row r="10">
          <cell r="A10">
            <v>6</v>
          </cell>
          <cell r="B10">
            <v>6</v>
          </cell>
          <cell r="C10" t="str">
            <v>Боков</v>
          </cell>
          <cell r="D10" t="str">
            <v>Дмитрий</v>
          </cell>
          <cell r="E10" t="str">
            <v>1988</v>
          </cell>
          <cell r="F10">
            <v>666</v>
          </cell>
          <cell r="G10" t="str">
            <v>Орехово-Зуево</v>
          </cell>
          <cell r="H10" t="str">
            <v>Боков А.В. Бокова Е.В.</v>
          </cell>
        </row>
        <row r="11">
          <cell r="A11">
            <v>7</v>
          </cell>
          <cell r="B11">
            <v>7</v>
          </cell>
          <cell r="C11" t="str">
            <v>Большов</v>
          </cell>
          <cell r="D11" t="str">
            <v>Алексей</v>
          </cell>
          <cell r="E11" t="str">
            <v>1990</v>
          </cell>
          <cell r="F11">
            <v>762</v>
          </cell>
          <cell r="G11" t="str">
            <v>Нижний Новгород</v>
          </cell>
          <cell r="H11" t="str">
            <v>Ендолов В.Н.</v>
          </cell>
        </row>
        <row r="12">
          <cell r="A12">
            <v>8</v>
          </cell>
          <cell r="B12">
            <v>8</v>
          </cell>
          <cell r="C12" t="str">
            <v>Боровик </v>
          </cell>
          <cell r="D12" t="str">
            <v>Александр</v>
          </cell>
          <cell r="E12" t="str">
            <v>1990</v>
          </cell>
          <cell r="F12">
            <v>904</v>
          </cell>
          <cell r="G12" t="str">
            <v>Славянск на Кубани</v>
          </cell>
          <cell r="H12" t="str">
            <v>Боровик В.С.</v>
          </cell>
        </row>
        <row r="13">
          <cell r="A13">
            <v>9</v>
          </cell>
          <cell r="B13">
            <v>9</v>
          </cell>
          <cell r="C13" t="str">
            <v>Бочков</v>
          </cell>
          <cell r="D13" t="str">
            <v>Денис</v>
          </cell>
          <cell r="E13" t="str">
            <v>1988</v>
          </cell>
          <cell r="F13">
            <v>960</v>
          </cell>
          <cell r="G13" t="str">
            <v>Рыбинск</v>
          </cell>
          <cell r="H13" t="str">
            <v>Боркова И.Ю.</v>
          </cell>
        </row>
        <row r="14">
          <cell r="A14">
            <v>10</v>
          </cell>
          <cell r="B14">
            <v>10</v>
          </cell>
          <cell r="C14" t="str">
            <v>Бриненко</v>
          </cell>
          <cell r="D14" t="str">
            <v>Вадим</v>
          </cell>
          <cell r="E14" t="str">
            <v>1989</v>
          </cell>
          <cell r="F14">
            <v>596</v>
          </cell>
          <cell r="G14" t="str">
            <v>Владивосток</v>
          </cell>
          <cell r="H14" t="str">
            <v>Мугурдумов Г.М.</v>
          </cell>
        </row>
        <row r="15">
          <cell r="A15">
            <v>11</v>
          </cell>
          <cell r="B15">
            <v>11</v>
          </cell>
          <cell r="C15" t="str">
            <v>Букин</v>
          </cell>
          <cell r="D15" t="str">
            <v>Андрей</v>
          </cell>
          <cell r="E15" t="str">
            <v>1989</v>
          </cell>
          <cell r="F15">
            <v>1058</v>
          </cell>
          <cell r="G15" t="str">
            <v>Челябинск</v>
          </cell>
          <cell r="H15" t="str">
            <v>Голышев В.В. Тарасова Н.Г.</v>
          </cell>
        </row>
        <row r="16">
          <cell r="A16">
            <v>12</v>
          </cell>
          <cell r="B16">
            <v>12</v>
          </cell>
          <cell r="C16" t="str">
            <v>Валеев</v>
          </cell>
          <cell r="D16" t="str">
            <v>Марсель</v>
          </cell>
          <cell r="E16" t="str">
            <v>1990</v>
          </cell>
          <cell r="F16">
            <v>833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</v>
          </cell>
          <cell r="D17" t="str">
            <v>Александр</v>
          </cell>
          <cell r="E17" t="str">
            <v>1988</v>
          </cell>
          <cell r="F17">
            <v>1076</v>
          </cell>
          <cell r="G17" t="str">
            <v>Рыбинск</v>
          </cell>
          <cell r="H17" t="str">
            <v>Боркова И.Ю.</v>
          </cell>
        </row>
        <row r="18">
          <cell r="A18">
            <v>14</v>
          </cell>
          <cell r="B18">
            <v>14</v>
          </cell>
          <cell r="C18" t="str">
            <v>Внуков </v>
          </cell>
          <cell r="D18" t="str">
            <v>Артем</v>
          </cell>
          <cell r="E18">
            <v>1992</v>
          </cell>
          <cell r="F18">
            <v>591</v>
          </cell>
          <cell r="G18" t="str">
            <v>Самара</v>
          </cell>
          <cell r="H18" t="str">
            <v>Павленко В.П.</v>
          </cell>
        </row>
        <row r="19">
          <cell r="A19">
            <v>15</v>
          </cell>
          <cell r="B19">
            <v>15</v>
          </cell>
          <cell r="C19" t="str">
            <v>Георгиев</v>
          </cell>
          <cell r="D19" t="str">
            <v>Александр</v>
          </cell>
          <cell r="E19" t="str">
            <v>1989</v>
          </cell>
          <cell r="F19">
            <v>944</v>
          </cell>
          <cell r="G19" t="str">
            <v>Новокузнецк</v>
          </cell>
          <cell r="H19" t="str">
            <v>Постников И.А.</v>
          </cell>
        </row>
        <row r="20">
          <cell r="A20">
            <v>16</v>
          </cell>
          <cell r="B20">
            <v>16</v>
          </cell>
          <cell r="C20" t="str">
            <v>Голованов</v>
          </cell>
          <cell r="D20" t="str">
            <v>Станислав</v>
          </cell>
          <cell r="E20" t="str">
            <v>1988</v>
          </cell>
          <cell r="F20">
            <v>1220</v>
          </cell>
          <cell r="G20" t="str">
            <v>Москва</v>
          </cell>
          <cell r="H20" t="str">
            <v>Батов В.В.</v>
          </cell>
        </row>
        <row r="21">
          <cell r="A21">
            <v>17</v>
          </cell>
          <cell r="B21">
            <v>17</v>
          </cell>
          <cell r="C21" t="str">
            <v>Григорьев</v>
          </cell>
          <cell r="D21" t="str">
            <v>Виталий</v>
          </cell>
          <cell r="E21" t="str">
            <v>1989</v>
          </cell>
          <cell r="F21">
            <v>797</v>
          </cell>
          <cell r="G21" t="str">
            <v>Владимир</v>
          </cell>
          <cell r="H21" t="str">
            <v>Столбунов А.В. Карпов И.В.</v>
          </cell>
        </row>
        <row r="22">
          <cell r="A22">
            <v>18</v>
          </cell>
          <cell r="B22">
            <v>18</v>
          </cell>
          <cell r="C22" t="str">
            <v>Дунаев</v>
          </cell>
          <cell r="D22" t="str">
            <v>Алексей</v>
          </cell>
          <cell r="E22" t="str">
            <v>1989</v>
          </cell>
          <cell r="F22">
            <v>654</v>
          </cell>
          <cell r="G22" t="str">
            <v>Владивосток</v>
          </cell>
          <cell r="H22" t="str">
            <v>Мугурдумов Г.М.</v>
          </cell>
        </row>
        <row r="23">
          <cell r="A23">
            <v>19</v>
          </cell>
          <cell r="B23">
            <v>19</v>
          </cell>
          <cell r="C23" t="str">
            <v>Елистратов</v>
          </cell>
          <cell r="D23" t="str">
            <v>Игорь</v>
          </cell>
          <cell r="E23" t="str">
            <v>1989</v>
          </cell>
          <cell r="F23">
            <v>794</v>
          </cell>
          <cell r="G23" t="str">
            <v>Подольск</v>
          </cell>
          <cell r="H23" t="str">
            <v>Сазонов И.А.</v>
          </cell>
        </row>
        <row r="24">
          <cell r="A24">
            <v>20</v>
          </cell>
          <cell r="B24">
            <v>20</v>
          </cell>
          <cell r="C24" t="str">
            <v>Желубенков</v>
          </cell>
          <cell r="D24" t="str">
            <v>Александр</v>
          </cell>
          <cell r="E24" t="str">
            <v>1993</v>
          </cell>
          <cell r="F24">
            <v>731</v>
          </cell>
          <cell r="G24" t="str">
            <v>Дубна</v>
          </cell>
          <cell r="H24" t="str">
            <v>Асриян Г.А. Тихомирова И.К.</v>
          </cell>
        </row>
        <row r="25">
          <cell r="A25">
            <v>21</v>
          </cell>
          <cell r="B25">
            <v>21</v>
          </cell>
          <cell r="C25" t="str">
            <v>Жидков</v>
          </cell>
          <cell r="D25" t="str">
            <v>Илья</v>
          </cell>
          <cell r="E25">
            <v>1991</v>
          </cell>
          <cell r="F25">
            <v>719</v>
          </cell>
          <cell r="G25" t="str">
            <v>Екатеринбург</v>
          </cell>
          <cell r="H25" t="str">
            <v>Злобин С.В. Жидков В.Н.</v>
          </cell>
        </row>
        <row r="26">
          <cell r="A26">
            <v>22</v>
          </cell>
          <cell r="B26">
            <v>22</v>
          </cell>
          <cell r="C26" t="str">
            <v>Жижикин</v>
          </cell>
          <cell r="D26" t="str">
            <v>Дмитрий</v>
          </cell>
          <cell r="E26" t="str">
            <v>1990</v>
          </cell>
          <cell r="F26">
            <v>736</v>
          </cell>
          <cell r="G26" t="str">
            <v>Нижний Новгород</v>
          </cell>
          <cell r="H26" t="str">
            <v>Ремизов В.Н. Смирнов О.Ю.</v>
          </cell>
        </row>
        <row r="27">
          <cell r="A27">
            <v>23</v>
          </cell>
          <cell r="B27">
            <v>23</v>
          </cell>
          <cell r="C27" t="str">
            <v>Жуков</v>
          </cell>
          <cell r="D27" t="str">
            <v>Алексей</v>
          </cell>
          <cell r="E27" t="str">
            <v>1989</v>
          </cell>
          <cell r="F27">
            <v>918</v>
          </cell>
          <cell r="G27" t="str">
            <v>Абакан</v>
          </cell>
          <cell r="H27" t="str">
            <v>Нагибневы Т.Д. и Д.В.</v>
          </cell>
        </row>
        <row r="28">
          <cell r="A28">
            <v>24</v>
          </cell>
          <cell r="B28">
            <v>24</v>
          </cell>
          <cell r="C28" t="str">
            <v>Зиныч</v>
          </cell>
          <cell r="D28" t="str">
            <v>Иван</v>
          </cell>
          <cell r="E28" t="str">
            <v>1988</v>
          </cell>
          <cell r="F28">
            <v>574</v>
          </cell>
          <cell r="G28" t="str">
            <v>Владивосток</v>
          </cell>
          <cell r="H28" t="str">
            <v>Кузин С.А.</v>
          </cell>
        </row>
        <row r="29">
          <cell r="A29">
            <v>25</v>
          </cell>
          <cell r="B29">
            <v>25</v>
          </cell>
          <cell r="C29" t="str">
            <v>Зоненко</v>
          </cell>
          <cell r="D29" t="str">
            <v>Валерий</v>
          </cell>
          <cell r="E29" t="str">
            <v>1989</v>
          </cell>
          <cell r="F29">
            <v>908</v>
          </cell>
          <cell r="G29" t="str">
            <v>Москва</v>
          </cell>
          <cell r="H29" t="str">
            <v>Эдель Е.О.</v>
          </cell>
        </row>
        <row r="30">
          <cell r="A30">
            <v>26</v>
          </cell>
          <cell r="B30">
            <v>26</v>
          </cell>
          <cell r="C30" t="str">
            <v>Исаев</v>
          </cell>
          <cell r="D30" t="str">
            <v>Алексей</v>
          </cell>
          <cell r="E30">
            <v>1991</v>
          </cell>
          <cell r="F30">
            <v>663</v>
          </cell>
          <cell r="G30" t="str">
            <v>Базарный Карабулак</v>
          </cell>
          <cell r="H30" t="str">
            <v>Фетюхин В.А.</v>
          </cell>
        </row>
        <row r="31">
          <cell r="A31">
            <v>27</v>
          </cell>
          <cell r="B31">
            <v>27</v>
          </cell>
          <cell r="C31" t="str">
            <v>Карпенко</v>
          </cell>
          <cell r="D31" t="str">
            <v>Антон</v>
          </cell>
          <cell r="E31" t="str">
            <v>1988</v>
          </cell>
          <cell r="F31">
            <v>696</v>
          </cell>
          <cell r="G31" t="str">
            <v>Таганрог</v>
          </cell>
          <cell r="H31" t="str">
            <v>Нелепов И.М.</v>
          </cell>
        </row>
        <row r="32">
          <cell r="A32">
            <v>28</v>
          </cell>
          <cell r="B32">
            <v>28</v>
          </cell>
          <cell r="C32" t="str">
            <v>Комов</v>
          </cell>
          <cell r="D32" t="str">
            <v>Александр</v>
          </cell>
          <cell r="E32" t="str">
            <v>1988</v>
          </cell>
          <cell r="F32">
            <v>942</v>
          </cell>
          <cell r="G32" t="str">
            <v>Санкт-Петербург</v>
          </cell>
          <cell r="H32" t="str">
            <v>Семенова С.Д. Эльберт А.М.</v>
          </cell>
        </row>
        <row r="33">
          <cell r="A33">
            <v>29</v>
          </cell>
          <cell r="B33">
            <v>29</v>
          </cell>
          <cell r="C33" t="str">
            <v>Краев </v>
          </cell>
          <cell r="D33" t="str">
            <v>Валерий</v>
          </cell>
          <cell r="E33" t="str">
            <v>1988</v>
          </cell>
          <cell r="F33">
            <v>927</v>
          </cell>
          <cell r="G33" t="str">
            <v>Нижний Новгород</v>
          </cell>
          <cell r="H33" t="str">
            <v>Максимов Е. Ендолов В.Н.</v>
          </cell>
        </row>
        <row r="34">
          <cell r="A34">
            <v>30</v>
          </cell>
          <cell r="B34">
            <v>30</v>
          </cell>
          <cell r="C34" t="str">
            <v>Кудинов</v>
          </cell>
          <cell r="D34" t="str">
            <v>Дмитрий</v>
          </cell>
          <cell r="E34" t="str">
            <v>1988</v>
          </cell>
          <cell r="F34">
            <v>938</v>
          </cell>
          <cell r="G34" t="str">
            <v>Москва</v>
          </cell>
          <cell r="H34" t="str">
            <v>Спиридонов В.В.</v>
          </cell>
        </row>
        <row r="35">
          <cell r="A35">
            <v>31</v>
          </cell>
          <cell r="B35">
            <v>31</v>
          </cell>
          <cell r="C35" t="str">
            <v>Кузнецов</v>
          </cell>
          <cell r="D35" t="str">
            <v>Сергей</v>
          </cell>
          <cell r="E35" t="str">
            <v>1988</v>
          </cell>
          <cell r="F35">
            <v>783</v>
          </cell>
          <cell r="G35" t="str">
            <v>Петрозаводск</v>
          </cell>
          <cell r="H35" t="str">
            <v>Кузнецова Е.А.</v>
          </cell>
        </row>
        <row r="36">
          <cell r="A36">
            <v>32</v>
          </cell>
          <cell r="B36">
            <v>32</v>
          </cell>
          <cell r="C36" t="str">
            <v>Купич</v>
          </cell>
          <cell r="D36" t="str">
            <v>Илья</v>
          </cell>
          <cell r="E36" t="str">
            <v>1989</v>
          </cell>
          <cell r="F36">
            <v>708</v>
          </cell>
          <cell r="G36" t="str">
            <v>Москва</v>
          </cell>
          <cell r="H36" t="str">
            <v>Тимофеева Р.А.</v>
          </cell>
        </row>
        <row r="37">
          <cell r="A37">
            <v>33</v>
          </cell>
          <cell r="B37">
            <v>33</v>
          </cell>
          <cell r="C37" t="str">
            <v>Купряков</v>
          </cell>
          <cell r="D37" t="str">
            <v>Евгений</v>
          </cell>
          <cell r="E37" t="str">
            <v>1988</v>
          </cell>
          <cell r="F37">
            <v>927</v>
          </cell>
          <cell r="G37" t="str">
            <v>Москва</v>
          </cell>
          <cell r="H37" t="str">
            <v>Шевченко Т.Н.</v>
          </cell>
        </row>
        <row r="38">
          <cell r="A38">
            <v>34</v>
          </cell>
          <cell r="B38">
            <v>34</v>
          </cell>
          <cell r="C38" t="str">
            <v>Ларин</v>
          </cell>
          <cell r="D38" t="str">
            <v>Максим</v>
          </cell>
          <cell r="E38" t="str">
            <v>1988</v>
          </cell>
          <cell r="F38">
            <v>733</v>
          </cell>
          <cell r="G38" t="str">
            <v>Самара</v>
          </cell>
          <cell r="H38" t="str">
            <v>Павленко В.П.</v>
          </cell>
        </row>
        <row r="39">
          <cell r="A39">
            <v>35</v>
          </cell>
          <cell r="B39">
            <v>35</v>
          </cell>
          <cell r="C39" t="str">
            <v>Мартюков</v>
          </cell>
          <cell r="D39" t="str">
            <v>Сергей</v>
          </cell>
          <cell r="E39" t="str">
            <v>1991</v>
          </cell>
          <cell r="F39">
            <v>900</v>
          </cell>
          <cell r="G39" t="str">
            <v>Москва</v>
          </cell>
          <cell r="H39" t="str">
            <v>Эдель Е.О.</v>
          </cell>
        </row>
        <row r="40">
          <cell r="A40">
            <v>36</v>
          </cell>
          <cell r="B40">
            <v>36</v>
          </cell>
          <cell r="C40" t="str">
            <v>Машковский</v>
          </cell>
          <cell r="D40" t="str">
            <v>Евгений</v>
          </cell>
          <cell r="E40" t="str">
            <v>1991</v>
          </cell>
          <cell r="F40">
            <v>714</v>
          </cell>
          <cell r="G40" t="str">
            <v>Петрозаводск</v>
          </cell>
          <cell r="H40" t="str">
            <v>Софронова Е.В.</v>
          </cell>
        </row>
        <row r="41">
          <cell r="A41">
            <v>37</v>
          </cell>
          <cell r="B41">
            <v>37</v>
          </cell>
          <cell r="C41" t="str">
            <v>Мерзликин</v>
          </cell>
          <cell r="D41" t="str">
            <v>Тарас</v>
          </cell>
          <cell r="E41" t="str">
            <v>1991</v>
          </cell>
          <cell r="F41">
            <v>854</v>
          </cell>
          <cell r="G41" t="str">
            <v>Москва</v>
          </cell>
          <cell r="H41" t="str">
            <v>Эдель Е.О.</v>
          </cell>
        </row>
        <row r="42">
          <cell r="A42">
            <v>38</v>
          </cell>
          <cell r="B42">
            <v>38</v>
          </cell>
          <cell r="C42" t="str">
            <v>Мовсисян</v>
          </cell>
          <cell r="D42" t="str">
            <v>Карен</v>
          </cell>
          <cell r="E42" t="str">
            <v>1990</v>
          </cell>
          <cell r="F42">
            <v>636</v>
          </cell>
          <cell r="G42" t="str">
            <v>Санкт-Петербург</v>
          </cell>
          <cell r="H42" t="str">
            <v>Шесюк В.Д.</v>
          </cell>
        </row>
        <row r="43">
          <cell r="A43">
            <v>39</v>
          </cell>
          <cell r="B43">
            <v>39</v>
          </cell>
          <cell r="C43" t="str">
            <v>Мурзин</v>
          </cell>
          <cell r="D43" t="str">
            <v>Виталий</v>
          </cell>
          <cell r="E43" t="str">
            <v>1989</v>
          </cell>
          <cell r="F43">
            <v>997</v>
          </cell>
          <cell r="G43" t="str">
            <v>Чебоксары</v>
          </cell>
          <cell r="H43" t="str">
            <v>Леонтьев Е.М. </v>
          </cell>
        </row>
        <row r="44">
          <cell r="A44">
            <v>40</v>
          </cell>
          <cell r="B44">
            <v>40</v>
          </cell>
          <cell r="C44" t="str">
            <v>Мутыгуллин</v>
          </cell>
          <cell r="D44" t="str">
            <v>Рамиль</v>
          </cell>
          <cell r="E44" t="str">
            <v>1988</v>
          </cell>
          <cell r="F44">
            <v>1013</v>
          </cell>
          <cell r="G44" t="str">
            <v>Чебоксары</v>
          </cell>
          <cell r="H44" t="str">
            <v>Леонтьев Е.М. Алексеев А.М.</v>
          </cell>
        </row>
        <row r="45">
          <cell r="A45">
            <v>41</v>
          </cell>
          <cell r="B45">
            <v>41</v>
          </cell>
          <cell r="C45" t="str">
            <v>Образцов</v>
          </cell>
          <cell r="D45" t="str">
            <v>Дмитрий</v>
          </cell>
          <cell r="E45" t="str">
            <v>1990</v>
          </cell>
          <cell r="F45">
            <v>748</v>
          </cell>
          <cell r="G45" t="str">
            <v>Москва</v>
          </cell>
          <cell r="H45" t="str">
            <v>Воробьев В.А. Чичинев А.В.</v>
          </cell>
        </row>
        <row r="46">
          <cell r="A46">
            <v>42</v>
          </cell>
          <cell r="B46">
            <v>42</v>
          </cell>
          <cell r="C46" t="str">
            <v>Олонов</v>
          </cell>
          <cell r="D46" t="str">
            <v>Александр</v>
          </cell>
          <cell r="E46" t="str">
            <v>1989</v>
          </cell>
          <cell r="F46">
            <v>1150</v>
          </cell>
          <cell r="G46" t="str">
            <v>Нижний 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Осипов</v>
          </cell>
          <cell r="D47" t="str">
            <v>Василий</v>
          </cell>
          <cell r="E47" t="str">
            <v>1988</v>
          </cell>
          <cell r="F47">
            <v>749</v>
          </cell>
          <cell r="G47" t="str">
            <v>Абакан</v>
          </cell>
          <cell r="H47" t="str">
            <v>Чекурин С.Н.</v>
          </cell>
        </row>
        <row r="48">
          <cell r="A48">
            <v>44</v>
          </cell>
          <cell r="B48">
            <v>44</v>
          </cell>
          <cell r="C48" t="str">
            <v>Пайков </v>
          </cell>
          <cell r="D48" t="str">
            <v>Михаил</v>
          </cell>
          <cell r="E48" t="str">
            <v>1989</v>
          </cell>
          <cell r="F48">
            <v>1239</v>
          </cell>
          <cell r="G48" t="str">
            <v>Нижний Новгород</v>
          </cell>
          <cell r="H48" t="str">
            <v>Ремизов В.Н.</v>
          </cell>
        </row>
        <row r="49">
          <cell r="A49">
            <v>45</v>
          </cell>
          <cell r="B49">
            <v>45</v>
          </cell>
          <cell r="C49" t="str">
            <v>Панкратов</v>
          </cell>
          <cell r="D49" t="str">
            <v>Николай</v>
          </cell>
          <cell r="E49" t="str">
            <v>1990</v>
          </cell>
          <cell r="F49">
            <v>641</v>
          </cell>
          <cell r="G49" t="str">
            <v>Санкт-Петербург</v>
          </cell>
          <cell r="H49" t="str">
            <v>Семенова С.Д. </v>
          </cell>
        </row>
        <row r="50">
          <cell r="A50">
            <v>46</v>
          </cell>
          <cell r="B50">
            <v>46</v>
          </cell>
          <cell r="C50" t="str">
            <v>Постников </v>
          </cell>
          <cell r="D50" t="str">
            <v>Антон</v>
          </cell>
          <cell r="E50" t="str">
            <v>1989</v>
          </cell>
          <cell r="F50">
            <v>877</v>
          </cell>
          <cell r="G50" t="str">
            <v>Новокузнецк</v>
          </cell>
          <cell r="H50" t="str">
            <v>Постников И.А.</v>
          </cell>
        </row>
        <row r="51">
          <cell r="A51">
            <v>47</v>
          </cell>
          <cell r="B51">
            <v>47</v>
          </cell>
          <cell r="C51" t="str">
            <v>Салкин</v>
          </cell>
          <cell r="D51" t="str">
            <v>Ростислав</v>
          </cell>
          <cell r="E51" t="str">
            <v>1991</v>
          </cell>
          <cell r="F51">
            <v>726</v>
          </cell>
          <cell r="G51" t="str">
            <v>Москва</v>
          </cell>
          <cell r="H51" t="str">
            <v>Воробьев В.А. Чичинев А.В.</v>
          </cell>
        </row>
        <row r="52">
          <cell r="A52">
            <v>48</v>
          </cell>
          <cell r="B52">
            <v>48</v>
          </cell>
          <cell r="C52" t="str">
            <v>Семенов </v>
          </cell>
          <cell r="D52" t="str">
            <v>Олег</v>
          </cell>
          <cell r="E52" t="str">
            <v>1989</v>
          </cell>
          <cell r="F52">
            <v>521</v>
          </cell>
          <cell r="G52" t="str">
            <v>Санкт-Петербург</v>
          </cell>
          <cell r="H52" t="str">
            <v>Семенова С.Д.</v>
          </cell>
        </row>
        <row r="53">
          <cell r="A53">
            <v>49</v>
          </cell>
          <cell r="B53">
            <v>49</v>
          </cell>
          <cell r="C53" t="str">
            <v>Сергеев</v>
          </cell>
          <cell r="D53" t="str">
            <v>Виктор</v>
          </cell>
          <cell r="E53" t="str">
            <v>1989</v>
          </cell>
          <cell r="F53">
            <v>774</v>
          </cell>
          <cell r="G53" t="str">
            <v>Чебоксары</v>
          </cell>
          <cell r="H53" t="str">
            <v>Леонтьев Е.М.</v>
          </cell>
        </row>
        <row r="54">
          <cell r="A54">
            <v>50</v>
          </cell>
          <cell r="B54">
            <v>50</v>
          </cell>
          <cell r="C54" t="str">
            <v>Слепенков</v>
          </cell>
          <cell r="D54" t="str">
            <v>Роман</v>
          </cell>
          <cell r="E54" t="str">
            <v>1991</v>
          </cell>
          <cell r="F54">
            <v>963</v>
          </cell>
          <cell r="G54" t="str">
            <v>Самара</v>
          </cell>
          <cell r="H54" t="str">
            <v>Павленко В.П.</v>
          </cell>
        </row>
        <row r="55">
          <cell r="A55">
            <v>51</v>
          </cell>
          <cell r="B55">
            <v>51</v>
          </cell>
          <cell r="C55" t="str">
            <v>Соколов</v>
          </cell>
          <cell r="D55" t="str">
            <v>Максим</v>
          </cell>
          <cell r="E55" t="str">
            <v>1988</v>
          </cell>
          <cell r="F55">
            <v>856</v>
          </cell>
          <cell r="G55" t="str">
            <v>Москва</v>
          </cell>
          <cell r="H55" t="str">
            <v>Ступаченко Л.Н.</v>
          </cell>
        </row>
        <row r="56">
          <cell r="A56">
            <v>52</v>
          </cell>
          <cell r="B56">
            <v>52</v>
          </cell>
          <cell r="C56" t="str">
            <v>Солошенко</v>
          </cell>
          <cell r="D56" t="str">
            <v>Андрей</v>
          </cell>
          <cell r="E56" t="str">
            <v>1990</v>
          </cell>
          <cell r="F56">
            <v>633</v>
          </cell>
          <cell r="G56" t="str">
            <v>Ставрополь</v>
          </cell>
          <cell r="H56" t="str">
            <v>Арзумонов В.А.</v>
          </cell>
        </row>
        <row r="57">
          <cell r="A57">
            <v>53</v>
          </cell>
          <cell r="B57">
            <v>53</v>
          </cell>
          <cell r="C57" t="str">
            <v>Старостин</v>
          </cell>
          <cell r="D57" t="str">
            <v>Павел</v>
          </cell>
          <cell r="E57" t="str">
            <v>1989</v>
          </cell>
          <cell r="F57">
            <v>830</v>
          </cell>
          <cell r="G57" t="str">
            <v>Екатеринбург</v>
          </cell>
          <cell r="H57" t="str">
            <v>Дзуда О.И. Малышкин В.В.</v>
          </cell>
        </row>
        <row r="58">
          <cell r="A58">
            <v>54</v>
          </cell>
          <cell r="B58">
            <v>54</v>
          </cell>
          <cell r="C58" t="str">
            <v>Тарасов</v>
          </cell>
          <cell r="D58" t="str">
            <v>Артем</v>
          </cell>
          <cell r="E58">
            <v>1989</v>
          </cell>
          <cell r="F58">
            <v>756</v>
          </cell>
          <cell r="G58" t="str">
            <v>Самара</v>
          </cell>
          <cell r="H58" t="str">
            <v>Павленко В.П.</v>
          </cell>
        </row>
        <row r="59">
          <cell r="A59">
            <v>55</v>
          </cell>
          <cell r="B59">
            <v>55</v>
          </cell>
          <cell r="C59" t="str">
            <v>Тимергазин</v>
          </cell>
          <cell r="D59" t="str">
            <v>Руслан</v>
          </cell>
          <cell r="E59" t="str">
            <v>1990</v>
          </cell>
          <cell r="F59">
            <v>773</v>
          </cell>
          <cell r="G59" t="str">
            <v>Екатеринбург</v>
          </cell>
          <cell r="H59" t="str">
            <v>Злобин С.В. Малышкин В.В.</v>
          </cell>
        </row>
        <row r="60">
          <cell r="A60">
            <v>56</v>
          </cell>
          <cell r="B60">
            <v>56</v>
          </cell>
          <cell r="C60" t="str">
            <v>Уточкин </v>
          </cell>
          <cell r="D60" t="str">
            <v>Артем</v>
          </cell>
          <cell r="E60">
            <v>1989</v>
          </cell>
          <cell r="F60">
            <v>1224</v>
          </cell>
          <cell r="G60" t="str">
            <v>Самара</v>
          </cell>
          <cell r="H60" t="str">
            <v>Павленко В.П.</v>
          </cell>
        </row>
        <row r="61">
          <cell r="A61">
            <v>57</v>
          </cell>
          <cell r="B61">
            <v>57</v>
          </cell>
          <cell r="C61" t="str">
            <v>Филатов</v>
          </cell>
          <cell r="D61" t="str">
            <v>Василий</v>
          </cell>
          <cell r="E61" t="str">
            <v>1988</v>
          </cell>
          <cell r="F61">
            <v>873</v>
          </cell>
          <cell r="G61" t="str">
            <v>Владимир</v>
          </cell>
          <cell r="H61" t="str">
            <v>Столбунов А.В. Карпов И.В.</v>
          </cell>
        </row>
        <row r="62">
          <cell r="A62">
            <v>58</v>
          </cell>
          <cell r="B62">
            <v>58</v>
          </cell>
          <cell r="C62" t="str">
            <v>Фомин</v>
          </cell>
          <cell r="D62" t="str">
            <v>Виталий</v>
          </cell>
          <cell r="E62" t="str">
            <v>1989</v>
          </cell>
          <cell r="F62">
            <v>853</v>
          </cell>
          <cell r="G62" t="str">
            <v>Москва</v>
          </cell>
          <cell r="H62" t="str">
            <v>Спиридонов В.В.</v>
          </cell>
        </row>
        <row r="63">
          <cell r="A63">
            <v>59</v>
          </cell>
          <cell r="B63">
            <v>59</v>
          </cell>
          <cell r="C63" t="str">
            <v>Чимбарцев </v>
          </cell>
          <cell r="D63" t="str">
            <v>Владислав</v>
          </cell>
          <cell r="E63" t="str">
            <v>1989</v>
          </cell>
          <cell r="F63">
            <v>992</v>
          </cell>
          <cell r="G63" t="str">
            <v>Екатеринбург</v>
          </cell>
          <cell r="H63" t="str">
            <v>Злобин С.В. Малышкин В.В.</v>
          </cell>
        </row>
        <row r="64">
          <cell r="A64">
            <v>60</v>
          </cell>
          <cell r="B64">
            <v>60</v>
          </cell>
          <cell r="C64" t="str">
            <v>Чубаров</v>
          </cell>
          <cell r="D64" t="str">
            <v>Дмитрий</v>
          </cell>
          <cell r="E64" t="str">
            <v>1988</v>
          </cell>
          <cell r="F64">
            <v>1134</v>
          </cell>
          <cell r="G64" t="str">
            <v>Самара</v>
          </cell>
          <cell r="H64" t="str">
            <v>Павленко В.П.</v>
          </cell>
        </row>
        <row r="65">
          <cell r="A65">
            <v>61</v>
          </cell>
          <cell r="B65">
            <v>61</v>
          </cell>
          <cell r="C65" t="str">
            <v>Шибаев</v>
          </cell>
          <cell r="D65" t="str">
            <v>Александр</v>
          </cell>
          <cell r="E65" t="str">
            <v>1990</v>
          </cell>
          <cell r="F65">
            <v>1223</v>
          </cell>
          <cell r="G65" t="str">
            <v>Ярославль</v>
          </cell>
          <cell r="H65" t="str">
            <v>Федосеев В.Н.</v>
          </cell>
        </row>
        <row r="66">
          <cell r="A66">
            <v>62</v>
          </cell>
          <cell r="B66">
            <v>62</v>
          </cell>
          <cell r="C66" t="str">
            <v>Щербак</v>
          </cell>
          <cell r="D66" t="str">
            <v>Александр</v>
          </cell>
          <cell r="E66" t="str">
            <v>1991</v>
          </cell>
          <cell r="F66">
            <v>824</v>
          </cell>
          <cell r="G66" t="str">
            <v>Краснодар</v>
          </cell>
          <cell r="H66" t="str">
            <v>Василевский В.Н.</v>
          </cell>
        </row>
        <row r="67">
          <cell r="A67">
            <v>63</v>
          </cell>
          <cell r="B67">
            <v>63</v>
          </cell>
          <cell r="C67" t="str">
            <v>Яковлев</v>
          </cell>
          <cell r="D67" t="str">
            <v>Антон</v>
          </cell>
          <cell r="E67" t="str">
            <v>1989</v>
          </cell>
          <cell r="F67">
            <v>669</v>
          </cell>
          <cell r="G67" t="str">
            <v>Кировск</v>
          </cell>
          <cell r="H67" t="str">
            <v>Куниченко А.С.</v>
          </cell>
        </row>
        <row r="68">
          <cell r="A68">
            <v>64</v>
          </cell>
          <cell r="B68">
            <v>64</v>
          </cell>
          <cell r="C68" t="str">
            <v>Ястребцев</v>
          </cell>
          <cell r="D68" t="str">
            <v>Дмитрий</v>
          </cell>
          <cell r="E68" t="str">
            <v>1988</v>
          </cell>
          <cell r="F68">
            <v>922</v>
          </cell>
          <cell r="G68" t="str">
            <v>Нижний Новгород</v>
          </cell>
          <cell r="H68" t="str">
            <v>Марусич К.А.</v>
          </cell>
        </row>
        <row r="69">
          <cell r="B69" t="str">
            <v>Список участников.</v>
          </cell>
        </row>
        <row r="70">
          <cell r="B70" t="str">
            <v>Девушки.</v>
          </cell>
        </row>
        <row r="72">
          <cell r="A72" t="str">
            <v># участника</v>
          </cell>
          <cell r="B72" t="str">
            <v>№</v>
          </cell>
          <cell r="C72" t="str">
            <v>Фамилия</v>
          </cell>
          <cell r="D72" t="str">
            <v>Имя</v>
          </cell>
          <cell r="E72" t="str">
            <v>Год рождения</v>
          </cell>
          <cell r="F72" t="str">
            <v>Рейтинг</v>
          </cell>
          <cell r="G72" t="str">
            <v>Город</v>
          </cell>
          <cell r="H72" t="str">
            <v>Личный тренер</v>
          </cell>
        </row>
        <row r="73">
          <cell r="A73">
            <v>65</v>
          </cell>
          <cell r="B73">
            <v>1</v>
          </cell>
          <cell r="C73" t="str">
            <v>Андреева</v>
          </cell>
          <cell r="D73" t="str">
            <v>Анна</v>
          </cell>
          <cell r="E73" t="str">
            <v>1989</v>
          </cell>
          <cell r="F73">
            <v>610</v>
          </cell>
          <cell r="G73" t="str">
            <v>Абакан</v>
          </cell>
          <cell r="H73" t="str">
            <v>Кириченко Д.В.</v>
          </cell>
        </row>
        <row r="74">
          <cell r="A74">
            <v>66</v>
          </cell>
          <cell r="B74">
            <v>2</v>
          </cell>
          <cell r="C74" t="str">
            <v>Арсентьева</v>
          </cell>
          <cell r="D74" t="str">
            <v>Светлана</v>
          </cell>
          <cell r="E74" t="str">
            <v>1990</v>
          </cell>
          <cell r="F74">
            <v>646</v>
          </cell>
          <cell r="G74" t="str">
            <v>Подольск</v>
          </cell>
          <cell r="H74" t="str">
            <v>Сазонов И.А.</v>
          </cell>
        </row>
        <row r="75">
          <cell r="A75">
            <v>67</v>
          </cell>
          <cell r="B75">
            <v>3</v>
          </cell>
          <cell r="C75" t="str">
            <v>Архипова</v>
          </cell>
          <cell r="D75" t="str">
            <v>Анна</v>
          </cell>
          <cell r="E75" t="str">
            <v>1988</v>
          </cell>
          <cell r="F75">
            <v>778</v>
          </cell>
          <cell r="G75" t="str">
            <v>Москва</v>
          </cell>
          <cell r="H75" t="str">
            <v>Эдель Е.О.</v>
          </cell>
        </row>
        <row r="76">
          <cell r="A76">
            <v>68</v>
          </cell>
          <cell r="B76">
            <v>4</v>
          </cell>
          <cell r="C76" t="str">
            <v>Атаян</v>
          </cell>
          <cell r="D76" t="str">
            <v>Диана</v>
          </cell>
          <cell r="E76">
            <v>1988</v>
          </cell>
          <cell r="F76">
            <v>595</v>
          </cell>
          <cell r="G76" t="str">
            <v>Тосно</v>
          </cell>
          <cell r="H76" t="str">
            <v>Оганян Э.Р.</v>
          </cell>
        </row>
        <row r="77">
          <cell r="A77">
            <v>69</v>
          </cell>
          <cell r="B77">
            <v>5</v>
          </cell>
          <cell r="C77" t="str">
            <v>Баранова</v>
          </cell>
          <cell r="D77" t="str">
            <v>Ольга</v>
          </cell>
          <cell r="E77" t="str">
            <v>1990</v>
          </cell>
          <cell r="F77">
            <v>935</v>
          </cell>
          <cell r="G77" t="str">
            <v>Абакан</v>
          </cell>
          <cell r="H77" t="str">
            <v>Домненко И.В.</v>
          </cell>
        </row>
        <row r="78">
          <cell r="A78">
            <v>70</v>
          </cell>
          <cell r="B78">
            <v>6</v>
          </cell>
          <cell r="C78" t="str">
            <v>Бештень</v>
          </cell>
          <cell r="D78" t="str">
            <v>Анастасия</v>
          </cell>
          <cell r="E78" t="str">
            <v>1990</v>
          </cell>
          <cell r="F78">
            <v>759</v>
          </cell>
          <cell r="G78" t="str">
            <v>Ростов на Дону</v>
          </cell>
          <cell r="H78" t="str">
            <v>Гасанов С.Д.</v>
          </cell>
        </row>
        <row r="79">
          <cell r="A79">
            <v>71</v>
          </cell>
          <cell r="B79">
            <v>7</v>
          </cell>
          <cell r="C79" t="str">
            <v>Болотова</v>
          </cell>
          <cell r="D79" t="str">
            <v>Ольга</v>
          </cell>
          <cell r="E79" t="str">
            <v>1989</v>
          </cell>
          <cell r="F79">
            <v>814</v>
          </cell>
          <cell r="G79" t="str">
            <v>Жуковский</v>
          </cell>
          <cell r="H79" t="str">
            <v>Газарьян Ю.С.</v>
          </cell>
        </row>
        <row r="80">
          <cell r="A80">
            <v>72</v>
          </cell>
          <cell r="B80">
            <v>8</v>
          </cell>
          <cell r="C80" t="str">
            <v>Бондаренко</v>
          </cell>
          <cell r="D80" t="str">
            <v>Евгения</v>
          </cell>
          <cell r="E80" t="str">
            <v>1988</v>
          </cell>
          <cell r="F80">
            <v>778</v>
          </cell>
          <cell r="G80" t="str">
            <v>Екатеринбург</v>
          </cell>
          <cell r="H80" t="str">
            <v>Малышкн В.В. Малышкина В.В.</v>
          </cell>
        </row>
        <row r="81">
          <cell r="A81">
            <v>73</v>
          </cell>
          <cell r="B81">
            <v>9</v>
          </cell>
          <cell r="C81" t="str">
            <v>Бурова</v>
          </cell>
          <cell r="D81" t="str">
            <v>Елена</v>
          </cell>
          <cell r="E81" t="str">
            <v>1988</v>
          </cell>
          <cell r="F81">
            <v>838</v>
          </cell>
          <cell r="G81" t="str">
            <v>Москва</v>
          </cell>
          <cell r="H81" t="str">
            <v>Эдель Е.О.</v>
          </cell>
        </row>
        <row r="82">
          <cell r="A82">
            <v>74</v>
          </cell>
          <cell r="B82">
            <v>10</v>
          </cell>
          <cell r="C82" t="str">
            <v>Васильева</v>
          </cell>
          <cell r="D82" t="str">
            <v>Олеся</v>
          </cell>
          <cell r="E82" t="str">
            <v>1991</v>
          </cell>
          <cell r="F82">
            <v>755</v>
          </cell>
          <cell r="G82" t="str">
            <v>Пермь</v>
          </cell>
          <cell r="H82" t="str">
            <v>Подъяпольский Н.П. Васькин И.Л.</v>
          </cell>
        </row>
        <row r="83">
          <cell r="A83">
            <v>75</v>
          </cell>
          <cell r="B83">
            <v>11</v>
          </cell>
          <cell r="C83" t="str">
            <v>Власенко</v>
          </cell>
          <cell r="D83" t="str">
            <v>Марина</v>
          </cell>
          <cell r="E83">
            <v>1990</v>
          </cell>
          <cell r="F83">
            <v>837</v>
          </cell>
          <cell r="G83" t="str">
            <v>Челябинск</v>
          </cell>
          <cell r="H83" t="str">
            <v>Уханов М.В.</v>
          </cell>
        </row>
        <row r="84">
          <cell r="A84">
            <v>76</v>
          </cell>
          <cell r="B84">
            <v>12</v>
          </cell>
          <cell r="C84" t="str">
            <v>Власова</v>
          </cell>
          <cell r="D84" t="str">
            <v>Ольга</v>
          </cell>
          <cell r="E84" t="str">
            <v>1990</v>
          </cell>
          <cell r="F84">
            <v>1020</v>
          </cell>
          <cell r="G84" t="str">
            <v>Екатеринбург</v>
          </cell>
          <cell r="H84" t="str">
            <v>Малышкн В.В. </v>
          </cell>
        </row>
        <row r="85">
          <cell r="A85">
            <v>77</v>
          </cell>
          <cell r="B85">
            <v>13</v>
          </cell>
          <cell r="C85" t="str">
            <v>Воденникова</v>
          </cell>
          <cell r="D85" t="str">
            <v>Марина</v>
          </cell>
          <cell r="E85" t="str">
            <v>1989</v>
          </cell>
          <cell r="F85">
            <v>910</v>
          </cell>
          <cell r="G85" t="str">
            <v>Курган</v>
          </cell>
          <cell r="H85" t="str">
            <v>Кухмакова В.В.</v>
          </cell>
        </row>
        <row r="86">
          <cell r="A86">
            <v>78</v>
          </cell>
          <cell r="B86">
            <v>14</v>
          </cell>
          <cell r="C86" t="str">
            <v>Воробчикова</v>
          </cell>
          <cell r="D86" t="str">
            <v>Ольга</v>
          </cell>
          <cell r="E86" t="str">
            <v>1990</v>
          </cell>
          <cell r="F86">
            <v>805</v>
          </cell>
          <cell r="G86" t="str">
            <v>Москва</v>
          </cell>
          <cell r="H86" t="str">
            <v>Тимофеева Р.А.</v>
          </cell>
        </row>
        <row r="87">
          <cell r="A87">
            <v>79</v>
          </cell>
          <cell r="B87">
            <v>15</v>
          </cell>
          <cell r="C87" t="str">
            <v>Воробьева </v>
          </cell>
          <cell r="D87" t="str">
            <v>Екатерина</v>
          </cell>
          <cell r="E87" t="str">
            <v>1989</v>
          </cell>
          <cell r="F87">
            <v>991</v>
          </cell>
          <cell r="G87" t="str">
            <v>Екатеринбург</v>
          </cell>
          <cell r="H87" t="str">
            <v>Дзуда О.И. Малышкин В.В.</v>
          </cell>
        </row>
        <row r="88">
          <cell r="A88">
            <v>80</v>
          </cell>
          <cell r="B88">
            <v>16</v>
          </cell>
          <cell r="C88" t="str">
            <v>Григорьева</v>
          </cell>
          <cell r="D88" t="str">
            <v>Ксения</v>
          </cell>
          <cell r="E88">
            <v>1992</v>
          </cell>
          <cell r="F88">
            <v>774</v>
          </cell>
          <cell r="G88" t="str">
            <v>Нижний Новгород</v>
          </cell>
          <cell r="H88" t="str">
            <v>Шарова М.М. Ремизов В.Н.</v>
          </cell>
        </row>
        <row r="89">
          <cell r="A89">
            <v>81</v>
          </cell>
          <cell r="B89">
            <v>17</v>
          </cell>
          <cell r="C89" t="str">
            <v>Дашкевич</v>
          </cell>
          <cell r="D89" t="str">
            <v>Ксения</v>
          </cell>
          <cell r="E89" t="str">
            <v>1992</v>
          </cell>
          <cell r="F89">
            <v>647</v>
          </cell>
          <cell r="G89" t="str">
            <v>Новокузнецк</v>
          </cell>
          <cell r="H89" t="str">
            <v>Дашкевич Л.В.</v>
          </cell>
        </row>
        <row r="90">
          <cell r="A90">
            <v>82</v>
          </cell>
          <cell r="B90">
            <v>18</v>
          </cell>
          <cell r="C90" t="str">
            <v>Дмитриева</v>
          </cell>
          <cell r="D90" t="str">
            <v>Евгения</v>
          </cell>
          <cell r="E90" t="str">
            <v>1988</v>
          </cell>
          <cell r="F90">
            <v>581</v>
          </cell>
          <cell r="G90" t="str">
            <v>Ноябрьск</v>
          </cell>
          <cell r="H90" t="str">
            <v>Пупышев</v>
          </cell>
        </row>
        <row r="91">
          <cell r="A91">
            <v>83</v>
          </cell>
          <cell r="B91">
            <v>19</v>
          </cell>
          <cell r="C91" t="str">
            <v>Дударева</v>
          </cell>
          <cell r="D91" t="str">
            <v>Дарья</v>
          </cell>
          <cell r="E91" t="str">
            <v>1991</v>
          </cell>
          <cell r="F91">
            <v>703</v>
          </cell>
          <cell r="G91" t="str">
            <v>Владивосток</v>
          </cell>
          <cell r="H91" t="str">
            <v>Мугурдумов Г.М.</v>
          </cell>
        </row>
        <row r="92">
          <cell r="A92">
            <v>84</v>
          </cell>
          <cell r="B92">
            <v>20</v>
          </cell>
          <cell r="C92" t="str">
            <v>Ершова</v>
          </cell>
          <cell r="D92" t="str">
            <v>Мария</v>
          </cell>
          <cell r="E92" t="str">
            <v>1988</v>
          </cell>
          <cell r="F92">
            <v>819</v>
          </cell>
          <cell r="G92" t="str">
            <v>Санкт-Петербург</v>
          </cell>
          <cell r="H92" t="str">
            <v>Семенова С.Д.</v>
          </cell>
        </row>
        <row r="93">
          <cell r="A93">
            <v>85</v>
          </cell>
          <cell r="B93">
            <v>21</v>
          </cell>
          <cell r="C93" t="str">
            <v>Исаева</v>
          </cell>
          <cell r="D93" t="str">
            <v>Александра</v>
          </cell>
          <cell r="E93" t="str">
            <v>1988</v>
          </cell>
          <cell r="F93">
            <v>831</v>
          </cell>
          <cell r="G93" t="str">
            <v>Санкт-Петербург</v>
          </cell>
          <cell r="H93" t="str">
            <v>Семенова С.Д.</v>
          </cell>
        </row>
        <row r="94">
          <cell r="A94">
            <v>86</v>
          </cell>
          <cell r="B94">
            <v>22</v>
          </cell>
          <cell r="C94" t="str">
            <v>Киселева</v>
          </cell>
          <cell r="D94" t="str">
            <v>Светлана</v>
          </cell>
          <cell r="E94" t="str">
            <v>1989</v>
          </cell>
          <cell r="F94">
            <v>747</v>
          </cell>
          <cell r="G94" t="str">
            <v>Москва</v>
          </cell>
          <cell r="H94" t="str">
            <v>Шевцова Ю.В.</v>
          </cell>
        </row>
        <row r="95">
          <cell r="A95">
            <v>87</v>
          </cell>
          <cell r="B95">
            <v>23</v>
          </cell>
          <cell r="C95" t="str">
            <v>Колодяжная</v>
          </cell>
          <cell r="D95" t="str">
            <v>Екатерина</v>
          </cell>
          <cell r="E95" t="str">
            <v>1990</v>
          </cell>
          <cell r="F95">
            <v>1135</v>
          </cell>
          <cell r="G95" t="str">
            <v>Сиверский</v>
          </cell>
          <cell r="H95" t="str">
            <v>Комов А.С. Лешев С.Г.</v>
          </cell>
        </row>
        <row r="96">
          <cell r="A96">
            <v>88</v>
          </cell>
          <cell r="B96">
            <v>24</v>
          </cell>
          <cell r="C96" t="str">
            <v>Колючева</v>
          </cell>
          <cell r="D96" t="str">
            <v>Лилия</v>
          </cell>
          <cell r="E96" t="str">
            <v>1990</v>
          </cell>
          <cell r="F96">
            <v>837</v>
          </cell>
          <cell r="G96" t="str">
            <v>Сорочинск</v>
          </cell>
          <cell r="H96" t="str">
            <v>Николаев А.С. Казанцев М.А.</v>
          </cell>
        </row>
        <row r="97">
          <cell r="A97">
            <v>89</v>
          </cell>
          <cell r="B97">
            <v>25</v>
          </cell>
          <cell r="C97" t="str">
            <v>Комарова</v>
          </cell>
          <cell r="D97" t="str">
            <v>Кира</v>
          </cell>
          <cell r="E97" t="str">
            <v>1989</v>
          </cell>
          <cell r="F97">
            <v>794</v>
          </cell>
          <cell r="G97" t="str">
            <v>Москва</v>
          </cell>
          <cell r="H97" t="str">
            <v>Воробьев В.А. Чичинев А.В.</v>
          </cell>
        </row>
        <row r="98">
          <cell r="A98">
            <v>90</v>
          </cell>
          <cell r="B98">
            <v>26</v>
          </cell>
          <cell r="C98" t="str">
            <v>Корнышова</v>
          </cell>
          <cell r="D98" t="str">
            <v>Екатерина</v>
          </cell>
          <cell r="E98" t="str">
            <v>1989</v>
          </cell>
          <cell r="F98">
            <v>765</v>
          </cell>
          <cell r="G98" t="str">
            <v>Петрозаводск</v>
          </cell>
          <cell r="H98" t="str">
            <v>Кузнецовы Е.А. и Е.А.</v>
          </cell>
        </row>
        <row r="99">
          <cell r="A99">
            <v>91</v>
          </cell>
          <cell r="B99">
            <v>27</v>
          </cell>
          <cell r="C99" t="str">
            <v>Кузина</v>
          </cell>
          <cell r="D99" t="str">
            <v>Маргарита</v>
          </cell>
          <cell r="E99" t="str">
            <v>1989</v>
          </cell>
          <cell r="F99">
            <v>919</v>
          </cell>
          <cell r="G99" t="str">
            <v>Москва</v>
          </cell>
          <cell r="H99" t="str">
            <v>Шахова Т.В.</v>
          </cell>
        </row>
        <row r="100">
          <cell r="A100">
            <v>92</v>
          </cell>
          <cell r="B100">
            <v>28</v>
          </cell>
          <cell r="C100" t="str">
            <v>Лебедева</v>
          </cell>
          <cell r="D100" t="str">
            <v>Виктория</v>
          </cell>
          <cell r="E100" t="str">
            <v>1992</v>
          </cell>
          <cell r="F100">
            <v>631</v>
          </cell>
          <cell r="G100" t="str">
            <v>Казань</v>
          </cell>
          <cell r="H100" t="str">
            <v>Степанов Р.В. Князев П.А.</v>
          </cell>
        </row>
        <row r="101">
          <cell r="A101">
            <v>93</v>
          </cell>
          <cell r="B101">
            <v>29</v>
          </cell>
          <cell r="C101" t="str">
            <v>Лобачева </v>
          </cell>
          <cell r="D101" t="str">
            <v>Виктория</v>
          </cell>
          <cell r="E101" t="str">
            <v>1989</v>
          </cell>
          <cell r="F101">
            <v>599</v>
          </cell>
          <cell r="G101" t="str">
            <v>Владимир</v>
          </cell>
          <cell r="H101" t="str">
            <v>Столбунов А.В. Карпов И.В.</v>
          </cell>
        </row>
        <row r="102">
          <cell r="A102">
            <v>94</v>
          </cell>
          <cell r="B102">
            <v>30</v>
          </cell>
          <cell r="C102" t="str">
            <v>Мартынюк</v>
          </cell>
          <cell r="D102" t="str">
            <v>Алина</v>
          </cell>
          <cell r="E102" t="str">
            <v>1989</v>
          </cell>
          <cell r="F102">
            <v>823</v>
          </cell>
          <cell r="G102" t="str">
            <v>Москва</v>
          </cell>
          <cell r="H102" t="str">
            <v>Эдель Е.О.</v>
          </cell>
        </row>
        <row r="103">
          <cell r="A103">
            <v>95</v>
          </cell>
          <cell r="B103">
            <v>31</v>
          </cell>
          <cell r="C103" t="str">
            <v>Минеева</v>
          </cell>
          <cell r="D103" t="str">
            <v>Полина</v>
          </cell>
          <cell r="E103" t="str">
            <v>1989</v>
          </cell>
          <cell r="F103">
            <v>826</v>
          </cell>
          <cell r="G103" t="str">
            <v>Москва</v>
          </cell>
          <cell r="H103" t="str">
            <v>Тимофеева Р.А.</v>
          </cell>
        </row>
        <row r="104">
          <cell r="A104">
            <v>96</v>
          </cell>
          <cell r="B104">
            <v>32</v>
          </cell>
          <cell r="C104" t="str">
            <v>Морозова</v>
          </cell>
          <cell r="D104" t="str">
            <v>Людмила</v>
          </cell>
          <cell r="E104" t="str">
            <v>1989</v>
          </cell>
          <cell r="F104">
            <v>828</v>
          </cell>
          <cell r="G104" t="str">
            <v>Славянск на Кубани</v>
          </cell>
          <cell r="H104" t="str">
            <v>Крылова И.М.</v>
          </cell>
        </row>
        <row r="105">
          <cell r="A105">
            <v>97</v>
          </cell>
          <cell r="B105">
            <v>33</v>
          </cell>
          <cell r="C105" t="str">
            <v>Мызгина</v>
          </cell>
          <cell r="D105" t="str">
            <v>Екатерина</v>
          </cell>
          <cell r="E105" t="str">
            <v>1990</v>
          </cell>
          <cell r="F105">
            <v>703</v>
          </cell>
          <cell r="G105" t="str">
            <v>Челябинск</v>
          </cell>
          <cell r="H105" t="str">
            <v>Тарасова Н.Г.</v>
          </cell>
        </row>
        <row r="106">
          <cell r="A106">
            <v>98</v>
          </cell>
          <cell r="B106">
            <v>34</v>
          </cell>
          <cell r="C106" t="str">
            <v>Никифорова</v>
          </cell>
          <cell r="D106" t="str">
            <v>Ирина</v>
          </cell>
          <cell r="E106" t="str">
            <v>1991</v>
          </cell>
          <cell r="F106">
            <v>695</v>
          </cell>
          <cell r="G106" t="str">
            <v>Чебоксары</v>
          </cell>
          <cell r="H106" t="str">
            <v>Ананьев Д.К. Иванов А.С.</v>
          </cell>
        </row>
        <row r="107">
          <cell r="A107">
            <v>99</v>
          </cell>
          <cell r="B107">
            <v>35</v>
          </cell>
          <cell r="C107" t="str">
            <v>Обликова </v>
          </cell>
          <cell r="D107" t="str">
            <v>Мария</v>
          </cell>
          <cell r="E107" t="str">
            <v>1990</v>
          </cell>
          <cell r="F107">
            <v>862</v>
          </cell>
          <cell r="G107" t="str">
            <v>Сорочинск</v>
          </cell>
          <cell r="H107" t="str">
            <v>Николаев А.С. Казанцев М.А.</v>
          </cell>
        </row>
        <row r="108">
          <cell r="A108">
            <v>100</v>
          </cell>
          <cell r="B108">
            <v>36</v>
          </cell>
          <cell r="C108" t="str">
            <v>Панкратова</v>
          </cell>
          <cell r="D108" t="str">
            <v>Елизавета</v>
          </cell>
          <cell r="E108">
            <v>1992</v>
          </cell>
          <cell r="F108">
            <v>747</v>
          </cell>
          <cell r="G108" t="str">
            <v>Нижний Новгород</v>
          </cell>
          <cell r="H108" t="str">
            <v>Брусин С.Б.</v>
          </cell>
        </row>
        <row r="109">
          <cell r="A109">
            <v>101</v>
          </cell>
          <cell r="B109">
            <v>37</v>
          </cell>
          <cell r="C109" t="str">
            <v>Пленидина</v>
          </cell>
          <cell r="D109" t="str">
            <v>Евгения</v>
          </cell>
          <cell r="E109" t="str">
            <v>1990</v>
          </cell>
          <cell r="F109">
            <v>820</v>
          </cell>
          <cell r="G109" t="str">
            <v>Москва</v>
          </cell>
          <cell r="H109" t="str">
            <v>Шахова Т.В.</v>
          </cell>
        </row>
        <row r="110">
          <cell r="A110">
            <v>102</v>
          </cell>
          <cell r="B110">
            <v>38</v>
          </cell>
          <cell r="C110" t="str">
            <v>Плотарева</v>
          </cell>
          <cell r="D110" t="str">
            <v>Юлия</v>
          </cell>
          <cell r="E110" t="str">
            <v>1988</v>
          </cell>
          <cell r="F110">
            <v>762</v>
          </cell>
          <cell r="G110" t="str">
            <v>Нижний Новгород</v>
          </cell>
          <cell r="H110" t="str">
            <v>Милин Е.В.</v>
          </cell>
        </row>
        <row r="111">
          <cell r="A111">
            <v>103</v>
          </cell>
          <cell r="B111">
            <v>39</v>
          </cell>
          <cell r="C111" t="str">
            <v>Подносова</v>
          </cell>
          <cell r="D111" t="str">
            <v>Анастасия</v>
          </cell>
          <cell r="E111" t="str">
            <v>1988</v>
          </cell>
          <cell r="F111">
            <v>834</v>
          </cell>
          <cell r="G111" t="str">
            <v>Краснодар</v>
          </cell>
          <cell r="H111" t="str">
            <v>Гладких Д.А.</v>
          </cell>
        </row>
        <row r="112">
          <cell r="A112">
            <v>104</v>
          </cell>
          <cell r="B112">
            <v>40</v>
          </cell>
          <cell r="C112" t="str">
            <v>Пучкова</v>
          </cell>
          <cell r="D112" t="str">
            <v>Ирина</v>
          </cell>
          <cell r="E112" t="str">
            <v>1989</v>
          </cell>
          <cell r="F112">
            <v>716</v>
          </cell>
          <cell r="G112" t="str">
            <v>Москва</v>
          </cell>
          <cell r="H112" t="str">
            <v>Шевцова Ю.В.</v>
          </cell>
        </row>
        <row r="113">
          <cell r="A113">
            <v>105</v>
          </cell>
          <cell r="B113">
            <v>41</v>
          </cell>
          <cell r="C113" t="str">
            <v>Резникова</v>
          </cell>
          <cell r="D113" t="str">
            <v>Ирина</v>
          </cell>
          <cell r="E113" t="str">
            <v>1988</v>
          </cell>
          <cell r="F113">
            <v>650</v>
          </cell>
          <cell r="G113" t="str">
            <v>Калининград</v>
          </cell>
          <cell r="H113" t="str">
            <v>Каюда Л.В.</v>
          </cell>
        </row>
        <row r="114">
          <cell r="A114">
            <v>106</v>
          </cell>
          <cell r="B114">
            <v>42</v>
          </cell>
          <cell r="C114" t="str">
            <v>Реутова</v>
          </cell>
          <cell r="D114" t="str">
            <v>Ольга</v>
          </cell>
          <cell r="E114" t="str">
            <v>1989</v>
          </cell>
          <cell r="F114">
            <v>797</v>
          </cell>
          <cell r="G114" t="str">
            <v>Курган</v>
          </cell>
          <cell r="H114" t="str">
            <v>Овчинникова Н.А.</v>
          </cell>
        </row>
        <row r="115">
          <cell r="A115">
            <v>107</v>
          </cell>
          <cell r="B115">
            <v>43</v>
          </cell>
          <cell r="C115" t="str">
            <v>Русецкая</v>
          </cell>
          <cell r="D115" t="str">
            <v>Дарья</v>
          </cell>
          <cell r="E115">
            <v>1988</v>
          </cell>
          <cell r="F115">
            <v>926</v>
          </cell>
          <cell r="G115" t="str">
            <v>Нижний Новгород</v>
          </cell>
          <cell r="H115" t="str">
            <v>Ремизов В.Н.</v>
          </cell>
        </row>
        <row r="116">
          <cell r="A116">
            <v>108</v>
          </cell>
          <cell r="B116">
            <v>44</v>
          </cell>
          <cell r="C116" t="str">
            <v>Рыльская</v>
          </cell>
          <cell r="D116" t="str">
            <v>Екатерина</v>
          </cell>
          <cell r="E116" t="str">
            <v>1990</v>
          </cell>
          <cell r="F116">
            <v>999</v>
          </cell>
          <cell r="G116" t="str">
            <v>Москва</v>
          </cell>
          <cell r="H116" t="str">
            <v>Шевцова Ю.В.</v>
          </cell>
        </row>
        <row r="117">
          <cell r="A117">
            <v>109</v>
          </cell>
          <cell r="B117">
            <v>45</v>
          </cell>
          <cell r="C117" t="str">
            <v>Рябова</v>
          </cell>
          <cell r="D117" t="str">
            <v>Татьяна</v>
          </cell>
          <cell r="E117" t="str">
            <v>1992</v>
          </cell>
          <cell r="F117">
            <v>797</v>
          </cell>
          <cell r="G117" t="str">
            <v>Москва</v>
          </cell>
          <cell r="H117" t="str">
            <v>Спиридонов В.В.</v>
          </cell>
        </row>
        <row r="118">
          <cell r="A118">
            <v>110</v>
          </cell>
          <cell r="B118">
            <v>46</v>
          </cell>
          <cell r="C118" t="str">
            <v>Рязанцева</v>
          </cell>
          <cell r="D118" t="str">
            <v>Светлана</v>
          </cell>
          <cell r="E118" t="str">
            <v>1990</v>
          </cell>
          <cell r="F118">
            <v>657</v>
          </cell>
          <cell r="G118" t="str">
            <v>Семибратово</v>
          </cell>
          <cell r="H118" t="str">
            <v>Тимошин А.К.</v>
          </cell>
        </row>
        <row r="119">
          <cell r="A119">
            <v>111</v>
          </cell>
          <cell r="B119">
            <v>47</v>
          </cell>
          <cell r="C119" t="str">
            <v>Сабитова</v>
          </cell>
          <cell r="D119" t="str">
            <v>Валентина</v>
          </cell>
          <cell r="E119" t="str">
            <v>1990</v>
          </cell>
          <cell r="F119">
            <v>1076</v>
          </cell>
          <cell r="G119" t="str">
            <v>Серпухов</v>
          </cell>
          <cell r="H119" t="str">
            <v>Воробьев В.А.</v>
          </cell>
        </row>
        <row r="120">
          <cell r="A120">
            <v>112</v>
          </cell>
          <cell r="B120">
            <v>48</v>
          </cell>
          <cell r="C120" t="str">
            <v>Сакевич</v>
          </cell>
          <cell r="D120" t="str">
            <v>Юлия</v>
          </cell>
          <cell r="E120" t="str">
            <v>1989</v>
          </cell>
          <cell r="F120">
            <v>805</v>
          </cell>
          <cell r="G120" t="str">
            <v>Петрозаводск</v>
          </cell>
          <cell r="H120" t="str">
            <v>Кузнецовы Е.А. и Е.А.</v>
          </cell>
        </row>
        <row r="121">
          <cell r="A121">
            <v>113</v>
          </cell>
          <cell r="B121">
            <v>49</v>
          </cell>
          <cell r="C121" t="str">
            <v>Сафина</v>
          </cell>
          <cell r="D121" t="str">
            <v>Виолета</v>
          </cell>
          <cell r="E121">
            <v>1994</v>
          </cell>
          <cell r="F121">
            <v>549</v>
          </cell>
          <cell r="G121" t="str">
            <v>Сорочинск</v>
          </cell>
          <cell r="H121" t="str">
            <v>Николаев А.С. Казанцев М.А.</v>
          </cell>
        </row>
        <row r="122">
          <cell r="A122">
            <v>114</v>
          </cell>
          <cell r="B122">
            <v>50</v>
          </cell>
          <cell r="C122" t="str">
            <v>Седых</v>
          </cell>
          <cell r="D122" t="str">
            <v>Ирина</v>
          </cell>
          <cell r="E122" t="str">
            <v>1988</v>
          </cell>
          <cell r="F122">
            <v>1071</v>
          </cell>
          <cell r="G122" t="str">
            <v>Москва</v>
          </cell>
          <cell r="H122" t="str">
            <v>Эдель Е.О.</v>
          </cell>
        </row>
        <row r="123">
          <cell r="A123">
            <v>115</v>
          </cell>
          <cell r="B123">
            <v>51</v>
          </cell>
          <cell r="C123" t="str">
            <v>Семенова</v>
          </cell>
          <cell r="D123" t="str">
            <v>Александра</v>
          </cell>
          <cell r="E123" t="str">
            <v>1991</v>
          </cell>
          <cell r="F123">
            <v>714</v>
          </cell>
          <cell r="G123" t="str">
            <v>Усолье-Сибирское</v>
          </cell>
          <cell r="H123" t="str">
            <v>Зусман И.К.</v>
          </cell>
        </row>
        <row r="124">
          <cell r="A124">
            <v>116</v>
          </cell>
          <cell r="B124">
            <v>52</v>
          </cell>
          <cell r="C124" t="str">
            <v>Трепецкая</v>
          </cell>
          <cell r="D124" t="str">
            <v>Ольга</v>
          </cell>
          <cell r="E124" t="str">
            <v>1989</v>
          </cell>
          <cell r="F124">
            <v>791</v>
          </cell>
          <cell r="G124" t="str">
            <v>Санкт-Петербург</v>
          </cell>
          <cell r="H124" t="str">
            <v>Трепецкий Ю.В. Семенова С.Д.</v>
          </cell>
        </row>
        <row r="125">
          <cell r="A125">
            <v>117</v>
          </cell>
          <cell r="B125">
            <v>53</v>
          </cell>
          <cell r="C125" t="str">
            <v>Трошнева</v>
          </cell>
          <cell r="D125" t="str">
            <v>Елена</v>
          </cell>
          <cell r="E125" t="str">
            <v>1989</v>
          </cell>
          <cell r="F125">
            <v>1204</v>
          </cell>
          <cell r="G125" t="str">
            <v>Санкт-Петербург</v>
          </cell>
          <cell r="H125" t="str">
            <v>Трошнев А.В.</v>
          </cell>
        </row>
        <row r="126">
          <cell r="A126">
            <v>118</v>
          </cell>
          <cell r="B126">
            <v>54</v>
          </cell>
          <cell r="C126" t="str">
            <v>Фетюхина</v>
          </cell>
          <cell r="D126" t="str">
            <v>Маргарита</v>
          </cell>
          <cell r="E126" t="str">
            <v>1988</v>
          </cell>
          <cell r="F126">
            <v>1202</v>
          </cell>
          <cell r="G126" t="str">
            <v>Базарный Карабулак</v>
          </cell>
          <cell r="H126" t="str">
            <v>Воробьев В.А. Фетюхин В.А.</v>
          </cell>
        </row>
        <row r="127">
          <cell r="A127">
            <v>119</v>
          </cell>
          <cell r="B127">
            <v>55</v>
          </cell>
          <cell r="C127" t="str">
            <v>Худилайне</v>
          </cell>
          <cell r="D127" t="str">
            <v>Ольга</v>
          </cell>
          <cell r="E127" t="str">
            <v>1989</v>
          </cell>
          <cell r="F127">
            <v>782</v>
          </cell>
          <cell r="G127" t="str">
            <v>Санкт-Петербург</v>
          </cell>
          <cell r="H127" t="str">
            <v>Исаев Н.Н.</v>
          </cell>
        </row>
        <row r="128">
          <cell r="A128">
            <v>120</v>
          </cell>
          <cell r="B128">
            <v>56</v>
          </cell>
          <cell r="C128" t="str">
            <v>Чарова</v>
          </cell>
          <cell r="D128" t="str">
            <v>Мария</v>
          </cell>
          <cell r="E128" t="str">
            <v>1990</v>
          </cell>
          <cell r="F128">
            <v>874</v>
          </cell>
          <cell r="G128" t="str">
            <v>Сорочинск</v>
          </cell>
          <cell r="H128" t="str">
            <v>Николаев А.С. Казанцев М.А.</v>
          </cell>
        </row>
        <row r="129">
          <cell r="A129">
            <v>121</v>
          </cell>
          <cell r="B129">
            <v>57</v>
          </cell>
          <cell r="C129" t="str">
            <v>Черенкова </v>
          </cell>
          <cell r="D129" t="str">
            <v>Мария</v>
          </cell>
          <cell r="E129" t="str">
            <v>1991</v>
          </cell>
          <cell r="F129">
            <v>860</v>
          </cell>
          <cell r="G129" t="str">
            <v>Москва</v>
          </cell>
          <cell r="H129" t="str">
            <v>Шевцова Ю.В.</v>
          </cell>
        </row>
        <row r="130">
          <cell r="A130">
            <v>122</v>
          </cell>
          <cell r="B130">
            <v>58</v>
          </cell>
          <cell r="C130" t="str">
            <v>Чистилина</v>
          </cell>
          <cell r="D130" t="str">
            <v>Наталья</v>
          </cell>
          <cell r="E130" t="str">
            <v>1988</v>
          </cell>
          <cell r="F130">
            <v>593</v>
          </cell>
          <cell r="G130" t="str">
            <v>Сосновый Бор</v>
          </cell>
          <cell r="H130" t="str">
            <v>Романюта Н.А.</v>
          </cell>
        </row>
        <row r="131">
          <cell r="A131">
            <v>123</v>
          </cell>
          <cell r="B131">
            <v>59</v>
          </cell>
          <cell r="C131" t="str">
            <v>Шавырина </v>
          </cell>
          <cell r="D131" t="str">
            <v>Марина</v>
          </cell>
          <cell r="E131" t="str">
            <v>1988</v>
          </cell>
          <cell r="F131">
            <v>1209</v>
          </cell>
          <cell r="G131" t="str">
            <v>Москва</v>
          </cell>
          <cell r="H131" t="str">
            <v>Лошкарева Н.Г.</v>
          </cell>
        </row>
        <row r="132">
          <cell r="A132">
            <v>124</v>
          </cell>
          <cell r="B132">
            <v>60</v>
          </cell>
          <cell r="C132" t="str">
            <v>Шарипова</v>
          </cell>
          <cell r="D132" t="str">
            <v>Эльза</v>
          </cell>
          <cell r="E132" t="str">
            <v>1990</v>
          </cell>
          <cell r="F132">
            <v>720</v>
          </cell>
          <cell r="G132" t="str">
            <v>Казань</v>
          </cell>
          <cell r="H132" t="str">
            <v>Степанов Р.В.</v>
          </cell>
        </row>
        <row r="133">
          <cell r="A133">
            <v>125</v>
          </cell>
          <cell r="B133">
            <v>61</v>
          </cell>
          <cell r="C133" t="str">
            <v>Шляпникова</v>
          </cell>
          <cell r="D133" t="str">
            <v>Анна</v>
          </cell>
          <cell r="E133" t="str">
            <v>1988</v>
          </cell>
          <cell r="F133">
            <v>907</v>
          </cell>
          <cell r="G133" t="str">
            <v>Санкт-Петербург</v>
          </cell>
          <cell r="H133" t="str">
            <v>Семенова С.Д.</v>
          </cell>
        </row>
        <row r="134">
          <cell r="A134">
            <v>126</v>
          </cell>
          <cell r="B134">
            <v>62</v>
          </cell>
          <cell r="C134" t="str">
            <v>Щепетова</v>
          </cell>
          <cell r="D134" t="str">
            <v>Татьяна</v>
          </cell>
          <cell r="E134" t="str">
            <v>1991</v>
          </cell>
          <cell r="F134">
            <v>658</v>
          </cell>
          <cell r="G134" t="str">
            <v>Чебоксары</v>
          </cell>
          <cell r="H134" t="str">
            <v>Леонтьев Е.М. Щепетов В.Н.</v>
          </cell>
        </row>
        <row r="135">
          <cell r="A135">
            <v>127</v>
          </cell>
          <cell r="B135">
            <v>63</v>
          </cell>
          <cell r="C135" t="str">
            <v>Щербина</v>
          </cell>
          <cell r="D135" t="str">
            <v>Александра</v>
          </cell>
          <cell r="E135" t="str">
            <v>1989</v>
          </cell>
          <cell r="F135">
            <v>734</v>
          </cell>
          <cell r="G135" t="str">
            <v>Новороссийск</v>
          </cell>
          <cell r="H135" t="str">
            <v>Воробьева П.Н.</v>
          </cell>
        </row>
        <row r="136">
          <cell r="A136">
            <v>128</v>
          </cell>
          <cell r="B136">
            <v>64</v>
          </cell>
          <cell r="C136" t="str">
            <v>Щербина</v>
          </cell>
          <cell r="D136" t="str">
            <v>Алиса</v>
          </cell>
          <cell r="E136" t="str">
            <v>1991</v>
          </cell>
          <cell r="F136">
            <v>600</v>
          </cell>
          <cell r="G136" t="str">
            <v>Абакан</v>
          </cell>
          <cell r="H136" t="str">
            <v>Нагибневы Т.Д. и Д.В.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писок уч-ов (алф)"/>
      <sheetName val="Список уч-ов"/>
      <sheetName val="Группы"/>
      <sheetName val="8х6"/>
      <sheetName val="Круг на 6"/>
      <sheetName val="Сетка 8"/>
      <sheetName val="Финал"/>
      <sheetName val="Сетка 32"/>
      <sheetName val="ПАРЫ-посев"/>
      <sheetName val="ПАРЫ"/>
      <sheetName val="ПАРЫ64"/>
      <sheetName val="Бегунок(6)"/>
      <sheetName val="Протокол"/>
      <sheetName val="Бегунок(чистый)"/>
    </sheetNames>
    <sheetDataSet>
      <sheetData sheetId="1">
        <row r="1">
          <cell r="A1" t="str">
            <v>ЧЕМПИОНАТ РОССИИ ПО НАСТОЛЬНОМУ ТЕННИСУ СРЕДИ ВЕТЕРАНОВ</v>
          </cell>
        </row>
        <row r="2">
          <cell r="A2" t="str">
            <v>23 - 26 февраля 2017 г. Йошкар-Ола</v>
          </cell>
        </row>
        <row r="4">
          <cell r="B4" t="str">
            <v>ВОЗРАСТНАЯ КАТЕГОРИЯ: МУЖЧИНЫ 70-74 лет</v>
          </cell>
        </row>
        <row r="5">
          <cell r="A5" t="str">
            <v>С П И С О К   У Ч А С Т Н И К О В</v>
          </cell>
        </row>
        <row r="7">
          <cell r="B7" t="str">
            <v>№</v>
          </cell>
          <cell r="C7" t="str">
            <v>Фамилия, Имя</v>
          </cell>
          <cell r="D7" t="str">
            <v>ФИО полностью</v>
          </cell>
          <cell r="E7" t="str">
            <v>Дата рождения</v>
          </cell>
          <cell r="F7" t="str">
            <v>Полных лет</v>
          </cell>
          <cell r="G7" t="str">
            <v>Город</v>
          </cell>
          <cell r="H7" t="str">
            <v>Субъект РФ</v>
          </cell>
        </row>
        <row r="8">
          <cell r="A8">
            <v>4</v>
          </cell>
          <cell r="B8" t="str">
            <v>1</v>
          </cell>
          <cell r="C8" t="str">
            <v>БАГЛАЕВ Владимир</v>
          </cell>
          <cell r="D8" t="str">
            <v>Большов Николай Александрович</v>
          </cell>
          <cell r="E8">
            <v>16908</v>
          </cell>
          <cell r="F8">
            <v>71</v>
          </cell>
          <cell r="G8" t="str">
            <v>Киров</v>
          </cell>
          <cell r="I8" t="str">
            <v>ВИРЯСОВ</v>
          </cell>
          <cell r="J8" t="str">
            <v>В</v>
          </cell>
          <cell r="K8" t="str">
            <v>ВИРЯСОВ В.</v>
          </cell>
          <cell r="L8" t="str">
            <v>Вирясов Виктор Иванович</v>
          </cell>
          <cell r="M8" t="str">
            <v>Вирясов</v>
          </cell>
        </row>
        <row r="9">
          <cell r="A9">
            <v>1</v>
          </cell>
          <cell r="B9" t="str">
            <v>2</v>
          </cell>
          <cell r="C9" t="str">
            <v>БЕЛЕЦ Станислав</v>
          </cell>
          <cell r="D9" t="str">
            <v>Белец Станислав ?</v>
          </cell>
          <cell r="E9">
            <v>16115</v>
          </cell>
          <cell r="F9">
            <v>73</v>
          </cell>
          <cell r="G9" t="str">
            <v>Старый Оскол</v>
          </cell>
          <cell r="I9" t="str">
            <v>ТИХОМИРОВ</v>
          </cell>
          <cell r="J9" t="str">
            <v>А</v>
          </cell>
          <cell r="K9" t="str">
            <v>ТИХОМИРОВ А.</v>
          </cell>
          <cell r="L9" t="str">
            <v>Тихомиров Александр Александрович</v>
          </cell>
          <cell r="M9" t="str">
            <v>Тихомиров</v>
          </cell>
        </row>
        <row r="10">
          <cell r="A10">
            <v>3</v>
          </cell>
          <cell r="B10" t="str">
            <v>3</v>
          </cell>
          <cell r="C10" t="str">
            <v>ВАЛОВ Анатолий</v>
          </cell>
          <cell r="D10" t="str">
            <v>Бодаль Анатолий Владимирович </v>
          </cell>
          <cell r="E10">
            <v>17264</v>
          </cell>
          <cell r="F10">
            <v>70</v>
          </cell>
          <cell r="G10" t="str">
            <v>Таштагол</v>
          </cell>
          <cell r="I10" t="str">
            <v>ДАВЫДЕНКО</v>
          </cell>
          <cell r="J10" t="str">
            <v>Д</v>
          </cell>
          <cell r="K10" t="str">
            <v>ДАВЫДЕНКО Д.</v>
          </cell>
          <cell r="L10" t="str">
            <v>Давыденко Дмитрий Александрович</v>
          </cell>
          <cell r="M10" t="str">
            <v>Давыденко</v>
          </cell>
        </row>
        <row r="11">
          <cell r="A11">
            <v>5</v>
          </cell>
          <cell r="B11" t="str">
            <v>4</v>
          </cell>
          <cell r="C11" t="str">
            <v>ВИРЯСОВ Виктор</v>
          </cell>
          <cell r="D11" t="str">
            <v>Вирясов Виктор Иванович</v>
          </cell>
          <cell r="E11">
            <v>16122</v>
          </cell>
          <cell r="F11">
            <v>73</v>
          </cell>
          <cell r="G11" t="str">
            <v>Новосибирск</v>
          </cell>
          <cell r="I11" t="str">
            <v>ТАТАРНИКОВ</v>
          </cell>
          <cell r="J11" t="str">
            <v>Е</v>
          </cell>
          <cell r="K11" t="str">
            <v>ТАТАРНИКОВ Е.</v>
          </cell>
          <cell r="L11" t="str">
            <v>Татарников Евгений Иннокентьевич</v>
          </cell>
          <cell r="M11" t="str">
            <v>Татарников</v>
          </cell>
        </row>
        <row r="12">
          <cell r="A12">
            <v>6</v>
          </cell>
          <cell r="B12" t="str">
            <v>5</v>
          </cell>
          <cell r="C12" t="str">
            <v>ГАВРИЛОВ Леонид</v>
          </cell>
          <cell r="D12" t="str">
            <v>Гаврилов Леонид Евгеньевич</v>
          </cell>
          <cell r="E12" t="str">
            <v> 29.11.1945 </v>
          </cell>
          <cell r="F12">
            <v>72</v>
          </cell>
          <cell r="G12" t="str">
            <v>Москва </v>
          </cell>
          <cell r="I12" t="str">
            <v>СИЛИЦКИЙ</v>
          </cell>
          <cell r="J12" t="str">
            <v>О</v>
          </cell>
          <cell r="K12" t="str">
            <v>СИЛИЦКИЙ О.</v>
          </cell>
          <cell r="L12" t="str">
            <v>Силицкий Олег Петрович</v>
          </cell>
          <cell r="M12" t="str">
            <v>Силицкий</v>
          </cell>
        </row>
        <row r="13">
          <cell r="A13">
            <v>8</v>
          </cell>
          <cell r="B13" t="str">
            <v>6</v>
          </cell>
          <cell r="C13" t="str">
            <v>ГМЫРА Геннадий</v>
          </cell>
          <cell r="D13" t="str">
            <v>ГЛУБОКОВ Владимир ?</v>
          </cell>
          <cell r="E13">
            <v>17734</v>
          </cell>
          <cell r="F13">
            <v>69</v>
          </cell>
          <cell r="G13" t="str">
            <v>Коломна</v>
          </cell>
          <cell r="I13" t="str">
            <v>БОЛЬШОВ</v>
          </cell>
          <cell r="J13" t="str">
            <v>Н</v>
          </cell>
          <cell r="K13" t="str">
            <v>БОЛЬШОВ Н.</v>
          </cell>
          <cell r="L13" t="str">
            <v>Большов Николай Александрович</v>
          </cell>
          <cell r="M13" t="str">
            <v>Большов</v>
          </cell>
        </row>
        <row r="14">
          <cell r="A14">
            <v>7</v>
          </cell>
          <cell r="B14" t="str">
            <v>7</v>
          </cell>
          <cell r="C14" t="str">
            <v>ГОЛОВИН Владимир</v>
          </cell>
          <cell r="D14" t="str">
            <v>Герасимов Владимир Владимирович</v>
          </cell>
          <cell r="E14">
            <v>16231</v>
          </cell>
          <cell r="F14">
            <v>73</v>
          </cell>
          <cell r="G14" t="str">
            <v>Москва</v>
          </cell>
          <cell r="I14" t="str">
            <v>БЕЛЕЦ</v>
          </cell>
          <cell r="J14" t="str">
            <v>С</v>
          </cell>
          <cell r="K14" t="str">
            <v>БЕЛЕЦ С.</v>
          </cell>
          <cell r="L14" t="str">
            <v>Белец Станислав ?</v>
          </cell>
          <cell r="M14" t="str">
            <v>Белец</v>
          </cell>
        </row>
        <row r="15">
          <cell r="A15">
            <v>9</v>
          </cell>
          <cell r="B15" t="str">
            <v>8</v>
          </cell>
          <cell r="C15" t="str">
            <v>ДАВЫДЕНКО Дмитрий</v>
          </cell>
          <cell r="D15" t="str">
            <v>Давыденко Дмитрий Александрович</v>
          </cell>
          <cell r="E15">
            <v>16217</v>
          </cell>
          <cell r="F15">
            <v>73</v>
          </cell>
          <cell r="G15" t="str">
            <v> Москва</v>
          </cell>
          <cell r="I15" t="str">
            <v>СИНИЦЫН</v>
          </cell>
          <cell r="J15" t="str">
            <v>Б</v>
          </cell>
          <cell r="K15" t="str">
            <v>СИНИЦЫН Б.</v>
          </cell>
          <cell r="L15" t="str">
            <v>Синицын Борис Николаевич</v>
          </cell>
          <cell r="M15" t="str">
            <v>Синицын</v>
          </cell>
        </row>
        <row r="16">
          <cell r="A16">
            <v>2</v>
          </cell>
          <cell r="B16" t="str">
            <v>9</v>
          </cell>
          <cell r="C16" t="str">
            <v>ДУДКИН Валерий</v>
          </cell>
          <cell r="D16" t="str">
            <v>Берников Владимир Николаевич</v>
          </cell>
          <cell r="E16">
            <v>16378</v>
          </cell>
          <cell r="F16">
            <v>73</v>
          </cell>
          <cell r="G16" t="str">
            <v>Омск</v>
          </cell>
          <cell r="I16" t="str">
            <v>ГАВРИЛОВ</v>
          </cell>
          <cell r="J16" t="str">
            <v>Л</v>
          </cell>
          <cell r="K16" t="str">
            <v>ГАВРИЛОВ Л.</v>
          </cell>
          <cell r="L16" t="str">
            <v>Гаврилов Леонид Евгеньевич</v>
          </cell>
          <cell r="M16" t="str">
            <v>Гаврилов</v>
          </cell>
        </row>
        <row r="17">
          <cell r="A17">
            <v>11</v>
          </cell>
          <cell r="B17" t="str">
            <v>10</v>
          </cell>
          <cell r="C17" t="str">
            <v>ЗЫКИН Анатолий</v>
          </cell>
          <cell r="D17" t="str">
            <v>Зеленский Виктор Леонидович</v>
          </cell>
          <cell r="E17">
            <v>17143</v>
          </cell>
          <cell r="F17">
            <v>71</v>
          </cell>
          <cell r="G17" t="str">
            <v>Киров</v>
          </cell>
          <cell r="I17" t="str">
            <v>ФОРТУНАТОВ</v>
          </cell>
          <cell r="J17" t="str">
            <v>А</v>
          </cell>
          <cell r="K17" t="str">
            <v>ФОРТУНАТОВ А.</v>
          </cell>
          <cell r="L17" t="str">
            <v>Фортунатов Александр Владимирович</v>
          </cell>
          <cell r="M17" t="str">
            <v>Фортунатов</v>
          </cell>
        </row>
        <row r="18">
          <cell r="A18">
            <v>12</v>
          </cell>
          <cell r="B18" t="str">
            <v>11</v>
          </cell>
          <cell r="C18" t="str">
            <v>КАСАТКИН Александр</v>
          </cell>
          <cell r="D18" t="str">
            <v>Килин Сергей Дмитриевич</v>
          </cell>
          <cell r="E18">
            <v>17351</v>
          </cell>
          <cell r="F18">
            <v>70</v>
          </cell>
          <cell r="G18" t="str">
            <v>Москва</v>
          </cell>
          <cell r="I18" t="str">
            <v>РОГАЧЕВ</v>
          </cell>
          <cell r="J18" t="str">
            <v>И</v>
          </cell>
          <cell r="K18" t="str">
            <v>РОГАЧЕВ И.</v>
          </cell>
          <cell r="L18" t="str">
            <v>Рогачев Иван Николаевич</v>
          </cell>
          <cell r="M18" t="str">
            <v>Рогачев</v>
          </cell>
        </row>
        <row r="19">
          <cell r="A19">
            <v>14</v>
          </cell>
          <cell r="B19" t="str">
            <v>12</v>
          </cell>
          <cell r="C19" t="str">
            <v>КИССИН Владимир</v>
          </cell>
          <cell r="D19" t="str">
            <v>Курылев Геннадий Павлович</v>
          </cell>
          <cell r="E19">
            <v>16896</v>
          </cell>
          <cell r="F19">
            <v>71</v>
          </cell>
          <cell r="G19" t="str">
            <v>Москва</v>
          </cell>
          <cell r="I19" t="str">
            <v>СОФРОНОВ</v>
          </cell>
          <cell r="J19" t="str">
            <v>Н</v>
          </cell>
          <cell r="K19" t="str">
            <v>СОФРОНОВ Н.</v>
          </cell>
          <cell r="L19" t="str">
            <v>Софронов Николай Петрович</v>
          </cell>
          <cell r="M19" t="str">
            <v>Софронов</v>
          </cell>
        </row>
        <row r="20">
          <cell r="A20">
            <v>13</v>
          </cell>
          <cell r="B20" t="str">
            <v>13</v>
          </cell>
          <cell r="C20" t="str">
            <v>КОРОТЕЕВ Георгий</v>
          </cell>
          <cell r="D20" t="str">
            <v>Коротеев Георгий Константинович</v>
          </cell>
          <cell r="E20">
            <v>16923</v>
          </cell>
          <cell r="F20">
            <v>71</v>
          </cell>
          <cell r="G20" t="str">
            <v>Уфа</v>
          </cell>
          <cell r="I20" t="str">
            <v>ЛИВЕРОВ</v>
          </cell>
          <cell r="J20" t="str">
            <v>В</v>
          </cell>
          <cell r="K20" t="str">
            <v>ЛИВЕРОВ В.</v>
          </cell>
          <cell r="L20" t="str">
            <v>Ливеров Владимир Ильич</v>
          </cell>
          <cell r="M20" t="str">
            <v>Ливеров</v>
          </cell>
        </row>
        <row r="21">
          <cell r="A21">
            <v>17</v>
          </cell>
          <cell r="B21" t="str">
            <v>14</v>
          </cell>
          <cell r="C21" t="str">
            <v>ЛЕБЕДЕВ Альберт</v>
          </cell>
          <cell r="D21" t="str">
            <v>Логидзе Сергей Вадимович</v>
          </cell>
          <cell r="E21">
            <v>16809</v>
          </cell>
          <cell r="F21">
            <v>71</v>
          </cell>
          <cell r="G21" t="str">
            <v>Йошкар-Ола</v>
          </cell>
          <cell r="I21" t="str">
            <v>ГЛУБОКОВ</v>
          </cell>
          <cell r="J21" t="str">
            <v>В</v>
          </cell>
          <cell r="K21" t="str">
            <v>ГЛУБОКОВ В.</v>
          </cell>
          <cell r="L21" t="str">
            <v>ГЛУБОКОВ Владимир ?</v>
          </cell>
          <cell r="M21" t="str">
            <v>ГЛУБОКОВ</v>
          </cell>
        </row>
        <row r="22">
          <cell r="A22">
            <v>15</v>
          </cell>
          <cell r="B22" t="str">
            <v>15</v>
          </cell>
          <cell r="C22" t="str">
            <v>ЛИВЕРОВ Владимир</v>
          </cell>
          <cell r="D22" t="str">
            <v>Лахтюков Пётр Петрович</v>
          </cell>
          <cell r="E22">
            <v>16981</v>
          </cell>
          <cell r="F22">
            <v>71</v>
          </cell>
          <cell r="G22" t="str">
            <v>Москва</v>
          </cell>
          <cell r="I22" t="str">
            <v>ГЕРАСИМОВ</v>
          </cell>
          <cell r="J22" t="str">
            <v>В</v>
          </cell>
          <cell r="K22" t="str">
            <v>ГЕРАСИМОВ В.</v>
          </cell>
          <cell r="L22" t="str">
            <v>Герасимов Владимир Владимирович</v>
          </cell>
          <cell r="M22" t="str">
            <v>Герасимов</v>
          </cell>
        </row>
        <row r="23">
          <cell r="A23">
            <v>19</v>
          </cell>
          <cell r="B23" t="str">
            <v>16</v>
          </cell>
          <cell r="C23" t="str">
            <v>ПАРКИН Анатолий</v>
          </cell>
          <cell r="D23" t="str">
            <v>Меримский  Борис Владимирович</v>
          </cell>
          <cell r="E23">
            <v>17331</v>
          </cell>
          <cell r="F23">
            <v>70</v>
          </cell>
          <cell r="G23" t="str">
            <v>Саратов</v>
          </cell>
          <cell r="I23" t="str">
            <v>ДУПЛИЦКИЙ</v>
          </cell>
          <cell r="J23" t="str">
            <v>В</v>
          </cell>
          <cell r="K23" t="str">
            <v>ДУПЛИЦКИЙ В.</v>
          </cell>
          <cell r="L23" t="str">
            <v>Дуплицкий Владимир Петрович</v>
          </cell>
          <cell r="M23" t="str">
            <v>Дуплицкий</v>
          </cell>
        </row>
        <row r="24">
          <cell r="A24">
            <v>18</v>
          </cell>
          <cell r="B24" t="str">
            <v>17</v>
          </cell>
          <cell r="C24" t="str">
            <v>ПАХОМОВ Борис</v>
          </cell>
          <cell r="D24" t="str">
            <v>Макаров Алексей Сергеевич</v>
          </cell>
          <cell r="E24">
            <v>17340</v>
          </cell>
          <cell r="F24">
            <v>70</v>
          </cell>
          <cell r="G24" t="str">
            <v>Арангельск</v>
          </cell>
          <cell r="I24" t="str">
            <v>ЗЕЛЕНСКИЙ</v>
          </cell>
          <cell r="J24" t="str">
            <v>В</v>
          </cell>
          <cell r="K24" t="str">
            <v>ЗЕЛЕНСКИЙ В.</v>
          </cell>
          <cell r="L24" t="str">
            <v>Зеленский Виктор Леонидович</v>
          </cell>
          <cell r="M24" t="str">
            <v>Зеленский</v>
          </cell>
        </row>
        <row r="25">
          <cell r="A25">
            <v>20</v>
          </cell>
          <cell r="B25" t="str">
            <v>18</v>
          </cell>
          <cell r="C25" t="str">
            <v>ПРАВОВЕРОВ Владимир</v>
          </cell>
          <cell r="D25" t="str">
            <v>Прима Владимир Алексеевич</v>
          </cell>
          <cell r="E25">
            <v>16836</v>
          </cell>
          <cell r="F25">
            <v>71</v>
          </cell>
          <cell r="G25" t="str">
            <v>Арангельск</v>
          </cell>
          <cell r="I25" t="str">
            <v>КИЛИН</v>
          </cell>
          <cell r="J25" t="str">
            <v>С</v>
          </cell>
          <cell r="K25" t="str">
            <v>КИЛИН С.</v>
          </cell>
          <cell r="L25" t="str">
            <v>Килин Сергей Дмитриевич</v>
          </cell>
          <cell r="M25" t="str">
            <v>Килин</v>
          </cell>
        </row>
        <row r="26">
          <cell r="A26">
            <v>22</v>
          </cell>
          <cell r="B26" t="str">
            <v>19</v>
          </cell>
          <cell r="C26" t="str">
            <v>САВУШКИН Николай</v>
          </cell>
          <cell r="D26" t="str">
            <v>Савушкин Николай Николаевич</v>
          </cell>
          <cell r="E26" t="str">
            <v> 29.06.1943</v>
          </cell>
          <cell r="F26">
            <v>74</v>
          </cell>
          <cell r="G26" t="str">
            <v>Балаково</v>
          </cell>
          <cell r="I26" t="str">
            <v>МАКАРОВ</v>
          </cell>
          <cell r="J26" t="str">
            <v>А</v>
          </cell>
          <cell r="K26" t="str">
            <v>МАКАРОВ А.</v>
          </cell>
          <cell r="L26" t="str">
            <v>Макаров Алексей Сергеевич</v>
          </cell>
          <cell r="M26" t="str">
            <v>Макаров</v>
          </cell>
        </row>
        <row r="27">
          <cell r="A27">
            <v>23</v>
          </cell>
          <cell r="B27" t="str">
            <v>20</v>
          </cell>
          <cell r="C27" t="str">
            <v>СЕМЕНОВ Геннадий</v>
          </cell>
          <cell r="D27" t="str">
            <v>Сармолаев Хамид ?</v>
          </cell>
          <cell r="E27">
            <v>16715</v>
          </cell>
          <cell r="F27">
            <v>72</v>
          </cell>
          <cell r="G27" t="str">
            <v>Екатеринбург</v>
          </cell>
          <cell r="I27" t="str">
            <v>САВУШКИН</v>
          </cell>
          <cell r="J27" t="str">
            <v>Н</v>
          </cell>
          <cell r="K27" t="str">
            <v>САВУШКИН Н.</v>
          </cell>
          <cell r="L27" t="str">
            <v>Савушкин Николай Николаевич</v>
          </cell>
          <cell r="M27" t="str">
            <v>Савушкин</v>
          </cell>
        </row>
        <row r="28">
          <cell r="A28">
            <v>24</v>
          </cell>
          <cell r="B28" t="str">
            <v>21</v>
          </cell>
          <cell r="C28" t="str">
            <v>СИЛИЦКИЙ Олег</v>
          </cell>
          <cell r="D28" t="str">
            <v>Силицкий  Олег Петрович</v>
          </cell>
          <cell r="E28">
            <v>16119</v>
          </cell>
          <cell r="F28">
            <v>73</v>
          </cell>
          <cell r="G28" t="str">
            <v>Москва</v>
          </cell>
          <cell r="I28" t="str">
            <v>САРМОЛАЕВ</v>
          </cell>
          <cell r="J28" t="str">
            <v>Х</v>
          </cell>
          <cell r="K28" t="str">
            <v>САРМОЛАЕВ Х.</v>
          </cell>
          <cell r="L28" t="str">
            <v>Сармолаев Хамид ?</v>
          </cell>
          <cell r="M28" t="str">
            <v>Сармолаев</v>
          </cell>
        </row>
        <row r="29">
          <cell r="A29">
            <v>25</v>
          </cell>
          <cell r="B29" t="str">
            <v>22</v>
          </cell>
          <cell r="C29" t="str">
            <v>СТОЛЬНИКОВ Владимир</v>
          </cell>
          <cell r="D29" t="str">
            <v>Синицын Борис Николаевич</v>
          </cell>
          <cell r="E29">
            <v>17411</v>
          </cell>
          <cell r="F29">
            <v>70</v>
          </cell>
          <cell r="G29" t="str">
            <v>Серпуховский район</v>
          </cell>
          <cell r="I29" t="str">
            <v>СОКОЛОВ</v>
          </cell>
          <cell r="J29" t="str">
            <v>Ю</v>
          </cell>
          <cell r="K29" t="str">
            <v>СОКОЛОВ Ю.</v>
          </cell>
          <cell r="L29" t="str">
            <v>Соколов Юрий Михайлович</v>
          </cell>
          <cell r="M29" t="str">
            <v>Соколов</v>
          </cell>
        </row>
        <row r="30">
          <cell r="A30">
            <v>28</v>
          </cell>
          <cell r="B30" t="str">
            <v>23</v>
          </cell>
          <cell r="C30" t="str">
            <v>ТЕРЁШН Игорь</v>
          </cell>
          <cell r="D30" t="str">
            <v>Татарников Евгений Иннокентьевич</v>
          </cell>
          <cell r="E30">
            <v>17338</v>
          </cell>
          <cell r="F30">
            <v>70</v>
          </cell>
          <cell r="G30" t="str">
            <v>Н.Новгород</v>
          </cell>
          <cell r="I30" t="str">
            <v>ШУТОВ</v>
          </cell>
          <cell r="J30" t="str">
            <v>К</v>
          </cell>
          <cell r="K30" t="str">
            <v>ШУТОВ К.</v>
          </cell>
          <cell r="L30" t="str">
            <v>Шутов Константин Константинович</v>
          </cell>
          <cell r="M30" t="str">
            <v>Шутов</v>
          </cell>
        </row>
        <row r="31">
          <cell r="A31">
            <v>29</v>
          </cell>
          <cell r="B31" t="str">
            <v>24</v>
          </cell>
          <cell r="C31" t="str">
            <v>ТИХОМИРОВ Александр</v>
          </cell>
          <cell r="D31" t="str">
            <v>Тихомиров Александр Александрович</v>
          </cell>
          <cell r="E31">
            <v>15721</v>
          </cell>
          <cell r="F31">
            <v>74</v>
          </cell>
          <cell r="G31" t="str">
            <v>Череповец</v>
          </cell>
          <cell r="I31" t="str">
            <v>БЕРНИКОВ</v>
          </cell>
          <cell r="J31" t="str">
            <v>В</v>
          </cell>
          <cell r="K31" t="str">
            <v>БЕРНИКОВ В.</v>
          </cell>
          <cell r="L31" t="str">
            <v>Берников Владимир Николаевич</v>
          </cell>
          <cell r="M31" t="str">
            <v>Берников</v>
          </cell>
        </row>
        <row r="32">
          <cell r="A32">
            <v>27</v>
          </cell>
          <cell r="B32" t="str">
            <v>25</v>
          </cell>
          <cell r="C32" t="str">
            <v>ЧАВРИКОВ Анатолий</v>
          </cell>
          <cell r="D32" t="str">
            <v>Софронов Николай Петрович</v>
          </cell>
          <cell r="E32">
            <v>17362</v>
          </cell>
          <cell r="F32">
            <v>70</v>
          </cell>
          <cell r="G32" t="str">
            <v>Москва</v>
          </cell>
          <cell r="I32" t="str">
            <v>КОРОТЕЕВ</v>
          </cell>
          <cell r="J32" t="str">
            <v>Г</v>
          </cell>
          <cell r="K32" t="str">
            <v>КОРОТЕЕВ Г.</v>
          </cell>
          <cell r="L32" t="str">
            <v>Коротеев Георгий Константинович</v>
          </cell>
          <cell r="M32" t="str">
            <v>Коротеев</v>
          </cell>
        </row>
        <row r="33">
          <cell r="A33">
            <v>32</v>
          </cell>
          <cell r="B33" t="str">
            <v>26</v>
          </cell>
          <cell r="C33" t="str">
            <v>ШЕВНИН Леонид</v>
          </cell>
          <cell r="D33" t="str">
            <v>Шутов  Константин Константинович</v>
          </cell>
          <cell r="E33">
            <v>16257</v>
          </cell>
          <cell r="F33">
            <v>73</v>
          </cell>
          <cell r="G33" t="str">
            <v>Киров</v>
          </cell>
          <cell r="I33" t="str">
            <v>МЕРИМСКИЙ</v>
          </cell>
          <cell r="J33" t="str">
            <v>Б</v>
          </cell>
          <cell r="K33" t="str">
            <v>МЕРИМСКИЙ Б.</v>
          </cell>
          <cell r="L33" t="str">
            <v>Меримский Борис Владимирович</v>
          </cell>
          <cell r="M33" t="str">
            <v>Меримский</v>
          </cell>
        </row>
        <row r="34">
          <cell r="A34">
            <v>31</v>
          </cell>
          <cell r="B34" t="str">
            <v>27</v>
          </cell>
          <cell r="C34" t="str">
            <v>ШУСТОВ Евгений</v>
          </cell>
          <cell r="D34" t="str">
            <v>Фортунатов Александр Владимирович</v>
          </cell>
          <cell r="E34">
            <v>16769</v>
          </cell>
          <cell r="F34">
            <v>72</v>
          </cell>
          <cell r="G34" t="str">
            <v>Киров</v>
          </cell>
          <cell r="I34" t="str">
            <v>ПРИМА</v>
          </cell>
          <cell r="J34" t="str">
            <v>В</v>
          </cell>
          <cell r="K34" t="str">
            <v>ПРИМА В.</v>
          </cell>
          <cell r="L34" t="str">
            <v>Прима Владимир Алексеевич</v>
          </cell>
          <cell r="M34" t="str">
            <v>Прима</v>
          </cell>
        </row>
        <row r="36">
          <cell r="B36" t="str">
            <v>Главный судья - судья МК, ВК</v>
          </cell>
          <cell r="G36" t="str">
            <v>М.Д. Блюм (г. Москва)</v>
          </cell>
          <cell r="H36" t="str">
            <v>М.Д. Блюм (г. Москва)</v>
          </cell>
        </row>
        <row r="38">
          <cell r="B38" t="str">
            <v>Главный секретарь - судья МК, ВК</v>
          </cell>
          <cell r="G38" t="str">
            <v>А.С. Рожкова (г. Н. Новгород)</v>
          </cell>
          <cell r="H38" t="str">
            <v>А.С. Рожкова (г. Н. Новгород)</v>
          </cell>
        </row>
        <row r="42">
          <cell r="A42">
            <v>0</v>
          </cell>
          <cell r="C42" t="str">
            <v>Х</v>
          </cell>
          <cell r="D42" t="str">
            <v>Х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 </v>
          </cell>
          <cell r="J42" t="str">
            <v> </v>
          </cell>
          <cell r="K42" t="str">
            <v> </v>
          </cell>
        </row>
      </sheetData>
      <sheetData sheetId="2">
        <row r="1">
          <cell r="A1" t="str">
            <v>ЧЕМПИОНАТ РОССИИ ПО НАСТОЛЬНОМУ ТЕННИСУ СРЕДИ ВЕТЕРАНОВ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матча"/>
      <sheetName val="СПИСКИ"/>
      <sheetName val="Группы"/>
      <sheetName val="ДЕВ-фин"/>
      <sheetName val="ЮН-фин"/>
      <sheetName val="R-Муж"/>
      <sheetName val="R-Же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 (Алф)"/>
      <sheetName val="Список уч-ов"/>
      <sheetName val="Юноши-группы"/>
      <sheetName val="Девушки-группы"/>
      <sheetName val="Протокол гр."/>
      <sheetName val="Бегунок гр (2)"/>
      <sheetName val="Места в группах"/>
      <sheetName val="1_Финал-юн"/>
      <sheetName val="1_Финал-дев"/>
      <sheetName val="Протокол финал"/>
      <sheetName val="Бегунок финал"/>
      <sheetName val="Бегунок 2 финал"/>
      <sheetName val="2_Финал-юн"/>
      <sheetName val="2_Финал-дев"/>
      <sheetName val="Финалы"/>
      <sheetName val="Финальные результаты"/>
      <sheetName val="R-юн"/>
      <sheetName val="R-дев"/>
      <sheetName val="Бегунок гр"/>
    </sheetNames>
    <sheetDataSet>
      <sheetData sheetId="1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М.М.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Лукишина Н.В.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H48" t="str">
            <v>Губина О.В.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D64">
            <v>35936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200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str">
            <v>Х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H116" t="str">
            <v>Рябов А.В.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H138" t="str">
            <v>Гавдель Л.А.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исок уч-ов"/>
      <sheetName val="16 х 4"/>
      <sheetName val="32 х 4"/>
      <sheetName val="8 х 5"/>
      <sheetName val="8 х 4"/>
      <sheetName val="1 х 12"/>
      <sheetName val="2 х 8"/>
      <sheetName val="юн_1-16"/>
      <sheetName val="юн_17-32"/>
      <sheetName val="юн_33-48"/>
      <sheetName val="юн_49-56"/>
      <sheetName val="юн_33-64"/>
      <sheetName val="R-Муж"/>
      <sheetName val="R-Жен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"/>
      <sheetName val="Юноши-группы"/>
      <sheetName val="Девушки-группы"/>
      <sheetName val="Протокол гр."/>
      <sheetName val="Бегунок гр"/>
      <sheetName val="Места в группах"/>
      <sheetName val="1_Финал-юн"/>
      <sheetName val="1_Финал-дев"/>
      <sheetName val="Протокол финал"/>
      <sheetName val="Бегунок финал"/>
      <sheetName val="2_Финал-юн"/>
      <sheetName val="2_Финал-дев"/>
      <sheetName val="Бегунок 2 финал"/>
      <sheetName val="Финалы"/>
      <sheetName val="Финальные результаты"/>
      <sheetName val="R-юн"/>
      <sheetName val="R-дев"/>
      <sheetName val="НАГРАЖДЕНИЕ"/>
      <sheetName val="R-муж"/>
      <sheetName val="R-жен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."/>
      <sheetName val="R_муж"/>
      <sheetName val="R_жен"/>
      <sheetName val="Список _печать_"/>
      <sheetName val="Список"/>
      <sheetName val="Подгр на 4"/>
      <sheetName val="Бегунок4"/>
      <sheetName val="Подгр на 5 "/>
      <sheetName val="Подгр на 6 "/>
      <sheetName val="Подгр на 7"/>
      <sheetName val="Подгр на 8"/>
      <sheetName val="рез.подг."/>
      <sheetName val="8-2"/>
      <sheetName val="8 ол"/>
      <sheetName val="12-2"/>
      <sheetName val="12 ол"/>
      <sheetName val="16-2"/>
      <sheetName val="16 ол"/>
      <sheetName val="24-2 1,3 листы"/>
      <sheetName val="24-2 2 лист"/>
      <sheetName val="24 ол"/>
      <sheetName val="24 ол (2)"/>
      <sheetName val="32-2  1,3 листы"/>
      <sheetName val="32-2  2 лист"/>
      <sheetName val="32 ол"/>
      <sheetName val="48 ол А"/>
      <sheetName val="48 ол Б"/>
      <sheetName val="Лист3"/>
      <sheetName val="пары на 16"/>
      <sheetName val="пары на 24"/>
      <sheetName val="пары на 32"/>
      <sheetName val="пары  на 4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60" zoomScaleNormal="60" zoomScalePageLayoutView="0" workbookViewId="0" topLeftCell="A1">
      <selection activeCell="G4" sqref="G4"/>
    </sheetView>
  </sheetViews>
  <sheetFormatPr defaultColWidth="9.33203125" defaultRowHeight="12.75"/>
  <cols>
    <col min="1" max="1" width="33.33203125" style="248" customWidth="1"/>
    <col min="2" max="2" width="67.33203125" style="248" customWidth="1"/>
    <col min="3" max="16384" width="9.33203125" style="248" customWidth="1"/>
  </cols>
  <sheetData>
    <row r="1" ht="70.5" customHeight="1">
      <c r="A1" s="571" t="s">
        <v>136</v>
      </c>
    </row>
    <row r="2" spans="1:2" ht="61.5" customHeight="1">
      <c r="A2" s="740" t="str">
        <f>'Список уч-ов'!X4</f>
        <v>МУЖЧИНЫ 75-79 лет</v>
      </c>
      <c r="B2" s="740"/>
    </row>
    <row r="3" spans="1:2" ht="94.5" customHeight="1">
      <c r="A3" s="740"/>
      <c r="B3" s="740"/>
    </row>
    <row r="4" spans="1:2" ht="35.25" customHeight="1">
      <c r="A4" s="740"/>
      <c r="B4" s="740"/>
    </row>
    <row r="5" spans="1:2" ht="64.5" customHeight="1">
      <c r="A5" s="740"/>
      <c r="B5" s="740"/>
    </row>
    <row r="6" spans="1:2" ht="12.75">
      <c r="A6" s="740"/>
      <c r="B6" s="740"/>
    </row>
    <row r="7" spans="1:2" ht="28.5" customHeight="1">
      <c r="A7" s="740"/>
      <c r="B7" s="740"/>
    </row>
    <row r="8" spans="1:2" ht="28.5" customHeight="1">
      <c r="A8" s="740"/>
      <c r="B8" s="740"/>
    </row>
    <row r="9" spans="1:2" ht="28.5" customHeight="1">
      <c r="A9" s="740"/>
      <c r="B9" s="740"/>
    </row>
    <row r="10" spans="1:2" ht="28.5" customHeight="1">
      <c r="A10" s="740"/>
      <c r="B10" s="740"/>
    </row>
  </sheetData>
  <sheetProtection/>
  <mergeCells count="1">
    <mergeCell ref="A2:B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K34"/>
  <sheetViews>
    <sheetView view="pageBreakPreview" zoomScaleSheetLayoutView="100" zoomScalePageLayoutView="0" workbookViewId="0" topLeftCell="A1">
      <pane ySplit="2" topLeftCell="A3" activePane="bottomLeft" state="frozen"/>
      <selection pane="topLeft" activeCell="K19" sqref="K19"/>
      <selection pane="bottomLeft" activeCell="C3" sqref="C3"/>
    </sheetView>
  </sheetViews>
  <sheetFormatPr defaultColWidth="10.66015625" defaultRowHeight="12.75"/>
  <cols>
    <col min="1" max="1" width="4.33203125" style="82" customWidth="1"/>
    <col min="2" max="2" width="4.83203125" style="83" customWidth="1"/>
    <col min="3" max="3" width="20.66015625" style="84" customWidth="1"/>
    <col min="4" max="4" width="8.5" style="218" customWidth="1"/>
    <col min="5" max="5" width="20.66015625" style="85" customWidth="1"/>
    <col min="6" max="6" width="4.83203125" style="83" customWidth="1"/>
    <col min="7" max="7" width="20.66015625" style="84" customWidth="1"/>
    <col min="8" max="8" width="8.5" style="218" customWidth="1"/>
    <col min="9" max="9" width="17.5" style="85" customWidth="1"/>
    <col min="10" max="10" width="18.83203125" style="86" customWidth="1"/>
    <col min="11" max="11" width="14.83203125" style="211" customWidth="1"/>
    <col min="12" max="16384" width="10.66015625" style="56" customWidth="1"/>
  </cols>
  <sheetData>
    <row r="1" spans="1:11" ht="24.75" customHeight="1" thickBot="1">
      <c r="A1" s="841" t="str">
        <f>'Список уч-ов'!B4</f>
        <v>ВОЗРАСТНАЯ КАТЕГОРИЯ: МУЖЧИНЫ 75-79 лет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</row>
    <row r="2" spans="1:11" s="121" customFormat="1" ht="26.25" thickTop="1">
      <c r="A2" s="117" t="s">
        <v>2</v>
      </c>
      <c r="B2" s="55" t="s">
        <v>0</v>
      </c>
      <c r="C2" s="118" t="s">
        <v>1</v>
      </c>
      <c r="D2" s="212" t="s">
        <v>174</v>
      </c>
      <c r="E2" s="119" t="s">
        <v>13</v>
      </c>
      <c r="F2" s="55" t="s">
        <v>0</v>
      </c>
      <c r="G2" s="118" t="s">
        <v>1</v>
      </c>
      <c r="H2" s="212" t="s">
        <v>174</v>
      </c>
      <c r="I2" s="119" t="s">
        <v>13</v>
      </c>
      <c r="J2" s="120"/>
      <c r="K2" s="205"/>
    </row>
    <row r="3" spans="1:11" ht="15.75">
      <c r="A3" s="57">
        <v>1</v>
      </c>
      <c r="B3" s="58">
        <v>1</v>
      </c>
      <c r="C3" s="59" t="str">
        <f>IF(B3="","",VLOOKUP(B3,'Список уч-ов'!A:M,11,FALSE))</f>
        <v>КУТЛАЕВ О.</v>
      </c>
      <c r="D3" s="213"/>
      <c r="E3" s="60" t="str">
        <f>IF(B3="","",VLOOKUP(B3,'Список уч-ов'!A:M,7,FALSE))</f>
        <v>Санкт-Петербург</v>
      </c>
      <c r="F3" s="58">
        <v>2</v>
      </c>
      <c r="G3" s="59" t="e">
        <f>IF(F3="","",VLOOKUP(F3,'Список уч-ов'!A:M,11,FALSE))</f>
        <v>#N/A</v>
      </c>
      <c r="H3" s="213"/>
      <c r="I3" s="60" t="e">
        <f>IF(F3="","",VLOOKUP(F3,'Список уч-ов'!A:M,7,FALSE))</f>
        <v>#N/A</v>
      </c>
      <c r="J3" s="61" t="e">
        <f aca="true" t="shared" si="0" ref="J3:J30">IF(D3&gt;H3,E3,I3)</f>
        <v>#N/A</v>
      </c>
      <c r="K3" s="206">
        <f aca="true" t="shared" si="1" ref="K3:K30">IF(D3="","",H3+D3)</f>
      </c>
    </row>
    <row r="4" spans="1:11" ht="16.5" thickBot="1">
      <c r="A4" s="62">
        <v>2</v>
      </c>
      <c r="B4" s="63"/>
      <c r="C4" s="64">
        <f>IF(B4="","",VLOOKUP(B4,'Список уч-ов'!A:M,11,FALSE))</f>
      </c>
      <c r="D4" s="214"/>
      <c r="E4" s="65">
        <f>IF(B4="","",VLOOKUP(B4,'Список уч-ов'!A:M,7,FALSE))</f>
      </c>
      <c r="F4" s="63"/>
      <c r="G4" s="64">
        <f>IF(F4="","",VLOOKUP(F4,'Список уч-ов'!A:M,11,FALSE))</f>
      </c>
      <c r="H4" s="214"/>
      <c r="I4" s="65">
        <f>IF(F4="","",VLOOKUP(F4,'Список уч-ов'!A:M,7,FALSE))</f>
      </c>
      <c r="J4" s="66">
        <f t="shared" si="0"/>
      </c>
      <c r="K4" s="207">
        <f t="shared" si="1"/>
      </c>
    </row>
    <row r="5" spans="1:11" ht="16.5" thickTop="1">
      <c r="A5" s="67">
        <v>3</v>
      </c>
      <c r="B5" s="68"/>
      <c r="C5" s="69">
        <f>IF(B5="","",VLOOKUP(B5,'Список уч-ов'!A:M,11,FALSE))</f>
      </c>
      <c r="D5" s="215"/>
      <c r="E5" s="70">
        <f>IF(B5="","",VLOOKUP(B5,'Список уч-ов'!A:M,7,FALSE))</f>
      </c>
      <c r="F5" s="68"/>
      <c r="G5" s="69">
        <f>IF(F5="","",VLOOKUP(F5,'Список уч-ов'!A:M,11,FALSE))</f>
      </c>
      <c r="H5" s="215"/>
      <c r="I5" s="70">
        <f>IF(F5="","",VLOOKUP(F5,'Список уч-ов'!A:M,7,FALSE))</f>
      </c>
      <c r="J5" s="71">
        <f t="shared" si="0"/>
      </c>
      <c r="K5" s="208">
        <f t="shared" si="1"/>
      </c>
    </row>
    <row r="6" spans="1:11" ht="16.5" thickBot="1">
      <c r="A6" s="72">
        <v>4</v>
      </c>
      <c r="B6" s="73"/>
      <c r="C6" s="74">
        <f>IF(B6="","",VLOOKUP(B6,'Список уч-ов'!A:M,11,FALSE))</f>
      </c>
      <c r="D6" s="216"/>
      <c r="E6" s="75">
        <f>IF(B6="","",VLOOKUP(B6,'Список уч-ов'!A:M,7,FALSE))</f>
      </c>
      <c r="F6" s="73"/>
      <c r="G6" s="74">
        <f>IF(F6="","",VLOOKUP(F6,'Список уч-ов'!A:M,11,FALSE))</f>
      </c>
      <c r="H6" s="216"/>
      <c r="I6" s="75">
        <f>IF(F6="","",VLOOKUP(F6,'Список уч-ов'!A:M,7,FALSE))</f>
      </c>
      <c r="J6" s="76">
        <f t="shared" si="0"/>
      </c>
      <c r="K6" s="209">
        <f t="shared" si="1"/>
      </c>
    </row>
    <row r="7" spans="1:11" ht="16.5" thickTop="1">
      <c r="A7" s="77">
        <v>5</v>
      </c>
      <c r="B7" s="78"/>
      <c r="C7" s="79">
        <f>IF(B7="","",VLOOKUP(B7,'Список уч-ов'!A:M,11,FALSE))</f>
      </c>
      <c r="D7" s="217"/>
      <c r="E7" s="80">
        <f>IF(B7="","",VLOOKUP(B7,'Список уч-ов'!A:M,7,FALSE))</f>
      </c>
      <c r="F7" s="78"/>
      <c r="G7" s="79">
        <f>IF(F7="","",VLOOKUP(F7,'Список уч-ов'!A:M,11,FALSE))</f>
      </c>
      <c r="H7" s="217"/>
      <c r="I7" s="80">
        <f>IF(F7="","",VLOOKUP(F7,'Список уч-ов'!A:M,7,FALSE))</f>
      </c>
      <c r="J7" s="81">
        <f t="shared" si="0"/>
      </c>
      <c r="K7" s="210">
        <f t="shared" si="1"/>
      </c>
    </row>
    <row r="8" spans="1:11" ht="15.75">
      <c r="A8" s="57">
        <v>6</v>
      </c>
      <c r="B8" s="58"/>
      <c r="C8" s="59">
        <f>IF(B8="","",VLOOKUP(B8,'Список уч-ов'!A:M,11,FALSE))</f>
      </c>
      <c r="D8" s="213"/>
      <c r="E8" s="60">
        <f>IF(B8="","",VLOOKUP(B8,'Список уч-ов'!A:M,7,FALSE))</f>
      </c>
      <c r="F8" s="58"/>
      <c r="G8" s="59">
        <f>IF(F8="","",VLOOKUP(F8,'Список уч-ов'!A:M,11,FALSE))</f>
      </c>
      <c r="H8" s="213"/>
      <c r="I8" s="60">
        <f>IF(F8="","",VLOOKUP(F8,'Список уч-ов'!A:M,7,FALSE))</f>
      </c>
      <c r="J8" s="61">
        <f t="shared" si="0"/>
      </c>
      <c r="K8" s="206">
        <f t="shared" si="1"/>
      </c>
    </row>
    <row r="9" spans="1:11" ht="15.75">
      <c r="A9" s="57">
        <v>7</v>
      </c>
      <c r="B9" s="58"/>
      <c r="C9" s="59">
        <f>IF(B9="","",VLOOKUP(B9,'Список уч-ов'!A:M,11,FALSE))</f>
      </c>
      <c r="D9" s="213"/>
      <c r="E9" s="60">
        <f>IF(B9="","",VLOOKUP(B9,'Список уч-ов'!A:M,7,FALSE))</f>
      </c>
      <c r="F9" s="58"/>
      <c r="G9" s="59">
        <f>IF(F9="","",VLOOKUP(F9,'Список уч-ов'!A:M,11,FALSE))</f>
      </c>
      <c r="H9" s="213"/>
      <c r="I9" s="60">
        <f>IF(F9="","",VLOOKUP(F9,'Список уч-ов'!A:M,7,FALSE))</f>
      </c>
      <c r="J9" s="61">
        <f t="shared" si="0"/>
      </c>
      <c r="K9" s="206">
        <f t="shared" si="1"/>
      </c>
    </row>
    <row r="10" spans="1:11" ht="16.5" thickBot="1">
      <c r="A10" s="62">
        <v>8</v>
      </c>
      <c r="B10" s="63"/>
      <c r="C10" s="64">
        <f>IF(B10="","",VLOOKUP(B10,'Список уч-ов'!A:M,11,FALSE))</f>
      </c>
      <c r="D10" s="214"/>
      <c r="E10" s="65">
        <f>IF(B10="","",VLOOKUP(B10,'Список уч-ов'!A:M,7,FALSE))</f>
      </c>
      <c r="F10" s="63"/>
      <c r="G10" s="74">
        <f>IF(F10="","",VLOOKUP(F10,'Список уч-ов'!A:M,11,FALSE))</f>
      </c>
      <c r="H10" s="216"/>
      <c r="I10" s="75">
        <f>IF(F10="","",VLOOKUP(F10,'Список уч-ов'!A:M,7,FALSE))</f>
      </c>
      <c r="J10" s="66">
        <f t="shared" si="0"/>
      </c>
      <c r="K10" s="207">
        <f t="shared" si="1"/>
      </c>
    </row>
    <row r="11" spans="1:11" ht="16.5" thickTop="1">
      <c r="A11" s="67">
        <v>9</v>
      </c>
      <c r="B11" s="68"/>
      <c r="C11" s="69">
        <f>IF(B11="","",VLOOKUP(B11,'Список уч-ов'!A:M,11,FALSE))</f>
      </c>
      <c r="D11" s="215"/>
      <c r="E11" s="70">
        <f>IF(B11="","",VLOOKUP(B11,'Список уч-ов'!A:M,7,FALSE))</f>
      </c>
      <c r="F11" s="68"/>
      <c r="G11" s="79">
        <f>IF(F11="","",VLOOKUP(F11,'Список уч-ов'!A:M,11,FALSE))</f>
      </c>
      <c r="H11" s="217"/>
      <c r="I11" s="80">
        <f>IF(F11="","",VLOOKUP(F11,'Список уч-ов'!A:M,7,FALSE))</f>
      </c>
      <c r="J11" s="71">
        <f t="shared" si="0"/>
      </c>
      <c r="K11" s="208">
        <f t="shared" si="1"/>
      </c>
    </row>
    <row r="12" spans="1:11" ht="15.75">
      <c r="A12" s="57">
        <v>10</v>
      </c>
      <c r="B12" s="58"/>
      <c r="C12" s="59">
        <f>IF(B12="","",VLOOKUP(B12,'Список уч-ов'!A:M,11,FALSE))</f>
      </c>
      <c r="D12" s="213"/>
      <c r="E12" s="60">
        <f>IF(B12="","",VLOOKUP(B12,'Список уч-ов'!A:M,7,FALSE))</f>
      </c>
      <c r="F12" s="58"/>
      <c r="G12" s="59">
        <f>IF(F12="","",VLOOKUP(F12,'Список уч-ов'!A:M,11,FALSE))</f>
      </c>
      <c r="H12" s="213"/>
      <c r="I12" s="60">
        <f>IF(F12="","",VLOOKUP(F12,'Список уч-ов'!A:M,7,FALSE))</f>
      </c>
      <c r="J12" s="61">
        <f t="shared" si="0"/>
      </c>
      <c r="K12" s="206">
        <f t="shared" si="1"/>
      </c>
    </row>
    <row r="13" spans="1:11" ht="15.75">
      <c r="A13" s="57">
        <v>11</v>
      </c>
      <c r="B13" s="58"/>
      <c r="C13" s="59">
        <f>IF(B13="","",VLOOKUP(B13,'Список уч-ов'!A:M,11,FALSE))</f>
      </c>
      <c r="D13" s="213"/>
      <c r="E13" s="60">
        <f>IF(B13="","",VLOOKUP(B13,'Список уч-ов'!A:M,7,FALSE))</f>
      </c>
      <c r="F13" s="58"/>
      <c r="G13" s="59">
        <f>IF(F13="","",VLOOKUP(F13,'Список уч-ов'!A:M,11,FALSE))</f>
      </c>
      <c r="H13" s="213"/>
      <c r="I13" s="60">
        <f>IF(F13="","",VLOOKUP(F13,'Список уч-ов'!A:M,7,FALSE))</f>
      </c>
      <c r="J13" s="61">
        <f t="shared" si="0"/>
      </c>
      <c r="K13" s="206">
        <f t="shared" si="1"/>
      </c>
    </row>
    <row r="14" spans="1:11" ht="15.75">
      <c r="A14" s="57">
        <v>12</v>
      </c>
      <c r="B14" s="58"/>
      <c r="C14" s="59">
        <f>IF(B14="","",VLOOKUP(B14,'Список уч-ов'!A:M,11,FALSE))</f>
      </c>
      <c r="D14" s="213"/>
      <c r="E14" s="60">
        <f>IF(B14="","",VLOOKUP(B14,'Список уч-ов'!A:M,7,FALSE))</f>
      </c>
      <c r="F14" s="58"/>
      <c r="G14" s="59">
        <f>IF(F14="","",VLOOKUP(F14,'Список уч-ов'!A:M,11,FALSE))</f>
      </c>
      <c r="H14" s="213"/>
      <c r="I14" s="60">
        <f>IF(F14="","",VLOOKUP(F14,'Список уч-ов'!A:M,7,FALSE))</f>
      </c>
      <c r="J14" s="61">
        <f t="shared" si="0"/>
      </c>
      <c r="K14" s="206">
        <f t="shared" si="1"/>
      </c>
    </row>
    <row r="15" spans="1:11" ht="15.75">
      <c r="A15" s="57">
        <v>13</v>
      </c>
      <c r="B15" s="58"/>
      <c r="C15" s="59">
        <f>IF(B15="","",VLOOKUP(B15,'Список уч-ов'!A:M,11,FALSE))</f>
      </c>
      <c r="D15" s="213"/>
      <c r="E15" s="60">
        <f>IF(B15="","",VLOOKUP(B15,'Список уч-ов'!A:M,7,FALSE))</f>
      </c>
      <c r="F15" s="58"/>
      <c r="G15" s="59">
        <f>IF(F15="","",VLOOKUP(F15,'Список уч-ов'!A:M,11,FALSE))</f>
      </c>
      <c r="H15" s="213"/>
      <c r="I15" s="60">
        <f>IF(F15="","",VLOOKUP(F15,'Список уч-ов'!A:M,7,FALSE))</f>
      </c>
      <c r="J15" s="61">
        <f t="shared" si="0"/>
      </c>
      <c r="K15" s="206">
        <f t="shared" si="1"/>
      </c>
    </row>
    <row r="16" spans="1:11" ht="15.75">
      <c r="A16" s="57">
        <v>14</v>
      </c>
      <c r="B16" s="58"/>
      <c r="C16" s="59">
        <f>IF(B16="","",VLOOKUP(B16,'Список уч-ов'!A:M,11,FALSE))</f>
      </c>
      <c r="D16" s="213"/>
      <c r="E16" s="60">
        <f>IF(B16="","",VLOOKUP(B16,'Список уч-ов'!A:M,7,FALSE))</f>
      </c>
      <c r="F16" s="58"/>
      <c r="G16" s="59">
        <f>IF(F16="","",VLOOKUP(F16,'Список уч-ов'!A:M,11,FALSE))</f>
      </c>
      <c r="H16" s="213"/>
      <c r="I16" s="60">
        <f>IF(F16="","",VLOOKUP(F16,'Список уч-ов'!A:M,7,FALSE))</f>
      </c>
      <c r="J16" s="61">
        <f t="shared" si="0"/>
      </c>
      <c r="K16" s="206">
        <f t="shared" si="1"/>
      </c>
    </row>
    <row r="17" spans="1:11" ht="15.75">
      <c r="A17" s="57">
        <v>15</v>
      </c>
      <c r="B17" s="58"/>
      <c r="C17" s="59">
        <f>IF(B17="","",VLOOKUP(B17,'Список уч-ов'!A:M,11,FALSE))</f>
      </c>
      <c r="D17" s="213"/>
      <c r="E17" s="60">
        <f>IF(B17="","",VLOOKUP(B17,'Список уч-ов'!A:M,7,FALSE))</f>
      </c>
      <c r="F17" s="58"/>
      <c r="G17" s="59">
        <f>IF(F17="","",VLOOKUP(F17,'Список уч-ов'!A:M,11,FALSE))</f>
      </c>
      <c r="H17" s="213"/>
      <c r="I17" s="60">
        <f>IF(F17="","",VLOOKUP(F17,'Список уч-ов'!A:M,7,FALSE))</f>
      </c>
      <c r="J17" s="61">
        <f t="shared" si="0"/>
      </c>
      <c r="K17" s="206">
        <f t="shared" si="1"/>
      </c>
    </row>
    <row r="18" spans="1:11" ht="16.5" thickBot="1">
      <c r="A18" s="72">
        <v>16</v>
      </c>
      <c r="B18" s="73"/>
      <c r="C18" s="74">
        <f>IF(B18="","",VLOOKUP(B18,'Список уч-ов'!A:M,11,FALSE))</f>
      </c>
      <c r="D18" s="216"/>
      <c r="E18" s="75">
        <f>IF(B18="","",VLOOKUP(B18,'Список уч-ов'!A:M,7,FALSE))</f>
      </c>
      <c r="F18" s="73"/>
      <c r="G18" s="74">
        <f>IF(F18="","",VLOOKUP(F18,'Список уч-ов'!A:M,11,FALSE))</f>
      </c>
      <c r="H18" s="216"/>
      <c r="I18" s="75">
        <f>IF(F18="","",VLOOKUP(F18,'Список уч-ов'!A:M,7,FALSE))</f>
      </c>
      <c r="J18" s="76">
        <f t="shared" si="0"/>
      </c>
      <c r="K18" s="209">
        <f t="shared" si="1"/>
      </c>
    </row>
    <row r="19" spans="1:11" ht="16.5" thickTop="1">
      <c r="A19" s="67">
        <v>17</v>
      </c>
      <c r="B19" s="68"/>
      <c r="C19" s="69">
        <f>IF(B19="","",VLOOKUP(B19,'Список уч-ов'!A:M,11,FALSE))</f>
      </c>
      <c r="D19" s="215"/>
      <c r="E19" s="70">
        <f>IF(B19="","",VLOOKUP(B19,'Список уч-ов'!A:M,7,FALSE))</f>
      </c>
      <c r="F19" s="68"/>
      <c r="G19" s="69">
        <f>IF(F19="","",VLOOKUP(F19,'Список уч-ов'!A:M,11,FALSE))</f>
      </c>
      <c r="H19" s="215"/>
      <c r="I19" s="70">
        <f>IF(F19="","",VLOOKUP(F19,'Список уч-ов'!A:M,7,FALSE))</f>
      </c>
      <c r="J19" s="71">
        <f t="shared" si="0"/>
      </c>
      <c r="K19" s="208">
        <f t="shared" si="1"/>
      </c>
    </row>
    <row r="20" spans="1:11" ht="15.75">
      <c r="A20" s="57">
        <v>18</v>
      </c>
      <c r="B20" s="58"/>
      <c r="C20" s="59">
        <f>IF(B20="","",VLOOKUP(B20,'Список уч-ов'!A:M,11,FALSE))</f>
      </c>
      <c r="D20" s="213"/>
      <c r="E20" s="60">
        <f>IF(B20="","",VLOOKUP(B20,'Список уч-ов'!A:M,7,FALSE))</f>
      </c>
      <c r="F20" s="58"/>
      <c r="G20" s="59">
        <f>IF(F20="","",VLOOKUP(F20,'Список уч-ов'!A:M,11,FALSE))</f>
      </c>
      <c r="H20" s="213"/>
      <c r="I20" s="60">
        <f>IF(F20="","",VLOOKUP(F20,'Список уч-ов'!A:M,7,FALSE))</f>
      </c>
      <c r="J20" s="61">
        <f t="shared" si="0"/>
      </c>
      <c r="K20" s="206">
        <f t="shared" si="1"/>
      </c>
    </row>
    <row r="21" spans="1:11" ht="15.75">
      <c r="A21" s="57">
        <v>19</v>
      </c>
      <c r="B21" s="58"/>
      <c r="C21" s="59">
        <f>IF(B21="","",VLOOKUP(B21,'Список уч-ов'!A:M,11,FALSE))</f>
      </c>
      <c r="D21" s="213"/>
      <c r="E21" s="60">
        <f>IF(B21="","",VLOOKUP(B21,'Список уч-ов'!A:M,7,FALSE))</f>
      </c>
      <c r="F21" s="58"/>
      <c r="G21" s="59">
        <f>IF(F21="","",VLOOKUP(F21,'Список уч-ов'!A:M,11,FALSE))</f>
      </c>
      <c r="H21" s="213"/>
      <c r="I21" s="60">
        <f>IF(F21="","",VLOOKUP(F21,'Список уч-ов'!A:M,7,FALSE))</f>
      </c>
      <c r="J21" s="61">
        <f t="shared" si="0"/>
      </c>
      <c r="K21" s="206">
        <f t="shared" si="1"/>
      </c>
    </row>
    <row r="22" spans="1:11" ht="15.75">
      <c r="A22" s="57">
        <v>20</v>
      </c>
      <c r="B22" s="58"/>
      <c r="C22" s="59">
        <f>IF(B22="","",VLOOKUP(B22,'Список уч-ов'!A:M,11,FALSE))</f>
      </c>
      <c r="D22" s="213"/>
      <c r="E22" s="60">
        <f>IF(B22="","",VLOOKUP(B22,'Список уч-ов'!A:M,7,FALSE))</f>
      </c>
      <c r="F22" s="58"/>
      <c r="G22" s="59">
        <f>IF(F22="","",VLOOKUP(F22,'Список уч-ов'!A:M,11,FALSE))</f>
      </c>
      <c r="H22" s="213"/>
      <c r="I22" s="60">
        <f>IF(F22="","",VLOOKUP(F22,'Список уч-ов'!A:M,7,FALSE))</f>
      </c>
      <c r="J22" s="61">
        <f t="shared" si="0"/>
      </c>
      <c r="K22" s="206">
        <f t="shared" si="1"/>
      </c>
    </row>
    <row r="23" spans="1:11" ht="15.75">
      <c r="A23" s="57">
        <v>21</v>
      </c>
      <c r="B23" s="58"/>
      <c r="C23" s="59">
        <f>IF(B23="","",VLOOKUP(B23,'Список уч-ов'!A:M,11,FALSE))</f>
      </c>
      <c r="D23" s="213"/>
      <c r="E23" s="60">
        <f>IF(B23="","",VLOOKUP(B23,'Список уч-ов'!A:M,7,FALSE))</f>
      </c>
      <c r="F23" s="58"/>
      <c r="G23" s="59">
        <f>IF(F23="","",VLOOKUP(F23,'Список уч-ов'!A:M,11,FALSE))</f>
      </c>
      <c r="H23" s="213"/>
      <c r="I23" s="60">
        <f>IF(F23="","",VLOOKUP(F23,'Список уч-ов'!A:M,7,FALSE))</f>
      </c>
      <c r="J23" s="61">
        <f t="shared" si="0"/>
      </c>
      <c r="K23" s="206">
        <f t="shared" si="1"/>
      </c>
    </row>
    <row r="24" spans="1:11" ht="15.75">
      <c r="A24" s="57">
        <v>22</v>
      </c>
      <c r="B24" s="58"/>
      <c r="C24" s="59">
        <f>IF(B24="","",VLOOKUP(B24,'Список уч-ов'!A:M,11,FALSE))</f>
      </c>
      <c r="D24" s="213"/>
      <c r="E24" s="60">
        <f>IF(B24="","",VLOOKUP(B24,'Список уч-ов'!A:M,7,FALSE))</f>
      </c>
      <c r="F24" s="58"/>
      <c r="G24" s="59">
        <f>IF(F24="","",VLOOKUP(F24,'Список уч-ов'!A:M,11,FALSE))</f>
      </c>
      <c r="H24" s="213"/>
      <c r="I24" s="60">
        <f>IF(F24="","",VLOOKUP(F24,'Список уч-ов'!A:M,7,FALSE))</f>
      </c>
      <c r="J24" s="61">
        <f t="shared" si="0"/>
      </c>
      <c r="K24" s="206">
        <f t="shared" si="1"/>
      </c>
    </row>
    <row r="25" spans="1:11" ht="15.75">
      <c r="A25" s="57">
        <v>23</v>
      </c>
      <c r="B25" s="58"/>
      <c r="C25" s="59">
        <f>IF(B25="","",VLOOKUP(B25,'Список уч-ов'!A:M,11,FALSE))</f>
      </c>
      <c r="D25" s="213"/>
      <c r="E25" s="60">
        <f>IF(B25="","",VLOOKUP(B25,'Список уч-ов'!A:M,7,FALSE))</f>
      </c>
      <c r="F25" s="58"/>
      <c r="G25" s="59">
        <f>IF(F25="","",VLOOKUP(F25,'Список уч-ов'!A:M,11,FALSE))</f>
      </c>
      <c r="H25" s="213"/>
      <c r="I25" s="60">
        <f>IF(F25="","",VLOOKUP(F25,'Список уч-ов'!A:M,7,FALSE))</f>
      </c>
      <c r="J25" s="61">
        <f t="shared" si="0"/>
      </c>
      <c r="K25" s="206">
        <f t="shared" si="1"/>
      </c>
    </row>
    <row r="26" spans="1:11" ht="15.75">
      <c r="A26" s="57">
        <v>24</v>
      </c>
      <c r="B26" s="58"/>
      <c r="C26" s="59">
        <f>IF(B26="","",VLOOKUP(B26,'Список уч-ов'!A:M,11,FALSE))</f>
      </c>
      <c r="D26" s="213"/>
      <c r="E26" s="60">
        <f>IF(B26="","",VLOOKUP(B26,'Список уч-ов'!A:M,7,FALSE))</f>
      </c>
      <c r="F26" s="58"/>
      <c r="G26" s="59">
        <f>IF(F26="","",VLOOKUP(F26,'Список уч-ов'!A:M,11,FALSE))</f>
      </c>
      <c r="H26" s="213"/>
      <c r="I26" s="60">
        <f>IF(F26="","",VLOOKUP(F26,'Список уч-ов'!A:M,7,FALSE))</f>
      </c>
      <c r="J26" s="61">
        <f t="shared" si="0"/>
      </c>
      <c r="K26" s="206">
        <f t="shared" si="1"/>
      </c>
    </row>
    <row r="27" spans="1:11" ht="15.75">
      <c r="A27" s="57">
        <v>25</v>
      </c>
      <c r="B27" s="58"/>
      <c r="C27" s="59">
        <f>IF(B27="","",VLOOKUP(B27,'Список уч-ов'!A:M,11,FALSE))</f>
      </c>
      <c r="D27" s="213"/>
      <c r="E27" s="60">
        <f>IF(B27="","",VLOOKUP(B27,'Список уч-ов'!A:M,7,FALSE))</f>
      </c>
      <c r="F27" s="58"/>
      <c r="G27" s="59">
        <f>IF(F27="","",VLOOKUP(F27,'Список уч-ов'!A:M,11,FALSE))</f>
      </c>
      <c r="H27" s="213"/>
      <c r="I27" s="60">
        <f>IF(F27="","",VLOOKUP(F27,'Список уч-ов'!A:M,7,FALSE))</f>
      </c>
      <c r="J27" s="61">
        <f t="shared" si="0"/>
      </c>
      <c r="K27" s="206">
        <f t="shared" si="1"/>
      </c>
    </row>
    <row r="28" spans="1:11" ht="15.75">
      <c r="A28" s="57">
        <v>26</v>
      </c>
      <c r="B28" s="58"/>
      <c r="C28" s="59">
        <f>IF(B28="","",VLOOKUP(B28,'Список уч-ов'!A:M,11,FALSE))</f>
      </c>
      <c r="D28" s="213"/>
      <c r="E28" s="60">
        <f>IF(B28="","",VLOOKUP(B28,'Список уч-ов'!A:M,7,FALSE))</f>
      </c>
      <c r="F28" s="58"/>
      <c r="G28" s="59">
        <f>IF(F28="","",VLOOKUP(F28,'Список уч-ов'!A:M,11,FALSE))</f>
      </c>
      <c r="H28" s="213"/>
      <c r="I28" s="60">
        <f>IF(F28="","",VLOOKUP(F28,'Список уч-ов'!A:M,7,FALSE))</f>
      </c>
      <c r="J28" s="61">
        <f t="shared" si="0"/>
      </c>
      <c r="K28" s="206">
        <f t="shared" si="1"/>
      </c>
    </row>
    <row r="29" spans="1:11" ht="15.75">
      <c r="A29" s="57">
        <v>27</v>
      </c>
      <c r="B29" s="58"/>
      <c r="C29" s="59">
        <f>IF(B29="","",VLOOKUP(B29,'Список уч-ов'!A:M,11,FALSE))</f>
      </c>
      <c r="D29" s="213"/>
      <c r="E29" s="60">
        <f>IF(B29="","",VLOOKUP(B29,'Список уч-ов'!A:M,7,FALSE))</f>
      </c>
      <c r="F29" s="58"/>
      <c r="G29" s="59">
        <f>IF(F29="","",VLOOKUP(F29,'Список уч-ов'!A:M,11,FALSE))</f>
      </c>
      <c r="H29" s="213"/>
      <c r="I29" s="60">
        <f>IF(F29="","",VLOOKUP(F29,'Список уч-ов'!A:M,7,FALSE))</f>
      </c>
      <c r="J29" s="61">
        <f t="shared" si="0"/>
      </c>
      <c r="K29" s="206">
        <f t="shared" si="1"/>
      </c>
    </row>
    <row r="30" spans="1:11" ht="15.75">
      <c r="A30" s="57">
        <v>28</v>
      </c>
      <c r="B30" s="58"/>
      <c r="C30" s="59">
        <f>IF(B30="","",VLOOKUP(B30,'Список уч-ов'!A:M,11,FALSE))</f>
      </c>
      <c r="D30" s="213"/>
      <c r="E30" s="60">
        <f>IF(B30="","",VLOOKUP(B30,'Список уч-ов'!A:M,7,FALSE))</f>
      </c>
      <c r="F30" s="58"/>
      <c r="G30" s="59">
        <f>IF(F30="","",VLOOKUP(F30,'Список уч-ов'!A:M,11,FALSE))</f>
      </c>
      <c r="H30" s="213"/>
      <c r="I30" s="60">
        <f>IF(F30="","",VLOOKUP(F30,'Список уч-ов'!A:M,7,FALSE))</f>
      </c>
      <c r="J30" s="61">
        <f t="shared" si="0"/>
      </c>
      <c r="K30" s="206">
        <f t="shared" si="1"/>
      </c>
    </row>
    <row r="31" spans="1:11" ht="15.75">
      <c r="A31" s="57">
        <v>29</v>
      </c>
      <c r="B31" s="58"/>
      <c r="C31" s="59">
        <f>IF(B31="","",VLOOKUP(B31,'Список уч-ов'!A:M,11,FALSE))</f>
      </c>
      <c r="D31" s="213"/>
      <c r="E31" s="60">
        <f>IF(B31="","",VLOOKUP(B31,'Список уч-ов'!A:M,7,FALSE))</f>
      </c>
      <c r="F31" s="58"/>
      <c r="G31" s="59">
        <f>IF(F31="","",VLOOKUP(F31,'Список уч-ов'!A:M,11,FALSE))</f>
      </c>
      <c r="H31" s="213"/>
      <c r="I31" s="60">
        <f>IF(F31="","",VLOOKUP(F31,'Список уч-ов'!A:M,7,FALSE))</f>
      </c>
      <c r="J31" s="61">
        <f>IF(D31&gt;H31,E31,I31)</f>
      </c>
      <c r="K31" s="206">
        <f>IF(D31="","",H31+D31)</f>
      </c>
    </row>
    <row r="32" spans="1:11" ht="15.75">
      <c r="A32" s="57">
        <v>30</v>
      </c>
      <c r="B32" s="58"/>
      <c r="C32" s="59">
        <f>IF(B32="","",VLOOKUP(B32,'Список уч-ов'!A:M,11,FALSE))</f>
      </c>
      <c r="D32" s="213"/>
      <c r="E32" s="60">
        <f>IF(B32="","",VLOOKUP(B32,'Список уч-ов'!A:M,7,FALSE))</f>
      </c>
      <c r="F32" s="58"/>
      <c r="G32" s="59">
        <f>IF(F32="","",VLOOKUP(F32,'Список уч-ов'!A:M,11,FALSE))</f>
      </c>
      <c r="H32" s="213"/>
      <c r="I32" s="60">
        <f>IF(F32="","",VLOOKUP(F32,'Список уч-ов'!A:M,7,FALSE))</f>
      </c>
      <c r="J32" s="61">
        <f>IF(D32&gt;H32,E32,I32)</f>
      </c>
      <c r="K32" s="206">
        <f>IF(D32="","",H32+D32)</f>
      </c>
    </row>
    <row r="33" spans="1:11" ht="15.75">
      <c r="A33" s="57">
        <v>31</v>
      </c>
      <c r="B33" s="58"/>
      <c r="C33" s="59">
        <f>IF(B33="","",VLOOKUP(B33,'Список уч-ов'!A:M,11,FALSE))</f>
      </c>
      <c r="D33" s="213"/>
      <c r="E33" s="60">
        <f>IF(B33="","",VLOOKUP(B33,'Список уч-ов'!A:M,7,FALSE))</f>
      </c>
      <c r="F33" s="58"/>
      <c r="G33" s="59">
        <f>IF(F33="","",VLOOKUP(F33,'Список уч-ов'!A:M,11,FALSE))</f>
      </c>
      <c r="H33" s="213"/>
      <c r="I33" s="60">
        <f>IF(F33="","",VLOOKUP(F33,'Список уч-ов'!A:M,7,FALSE))</f>
      </c>
      <c r="J33" s="61">
        <f>IF(D33&gt;H33,E33,I33)</f>
      </c>
      <c r="K33" s="206">
        <f>IF(D33="","",H33+D33)</f>
      </c>
    </row>
    <row r="34" spans="1:11" ht="15.75">
      <c r="A34" s="57">
        <v>32</v>
      </c>
      <c r="B34" s="58"/>
      <c r="C34" s="59">
        <f>IF(B34="","",VLOOKUP(B34,'Список уч-ов'!A:M,11,FALSE))</f>
      </c>
      <c r="D34" s="213"/>
      <c r="E34" s="60">
        <f>IF(B34="","",VLOOKUP(B34,'Список уч-ов'!A:M,7,FALSE))</f>
      </c>
      <c r="F34" s="58"/>
      <c r="G34" s="59">
        <f>IF(F34="","",VLOOKUP(F34,'Список уч-ов'!A:M,11,FALSE))</f>
      </c>
      <c r="H34" s="213"/>
      <c r="I34" s="60">
        <f>IF(F34="","",VLOOKUP(F34,'Список уч-ов'!A:M,7,FALSE))</f>
      </c>
      <c r="J34" s="61">
        <f>IF(D34&gt;H34,E34,I34)</f>
      </c>
      <c r="K34" s="206">
        <f>IF(D34="","",H34+D34)</f>
      </c>
    </row>
  </sheetData>
  <sheetProtection/>
  <mergeCells count="1">
    <mergeCell ref="A1:K1"/>
  </mergeCells>
  <printOptions horizontalCentered="1"/>
  <pageMargins left="0.3937007874015748" right="0.3937007874015748" top="0.1968503937007874" bottom="0.1968503937007874" header="0.1968503937007874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3"/>
  <sheetViews>
    <sheetView tabSelected="1" view="pageLayout" workbookViewId="0" topLeftCell="A1">
      <selection activeCell="S12" sqref="S12"/>
    </sheetView>
  </sheetViews>
  <sheetFormatPr defaultColWidth="10.66015625" defaultRowHeight="12.75" outlineLevelCol="1"/>
  <cols>
    <col min="1" max="1" width="4.33203125" style="46" customWidth="1"/>
    <col min="2" max="2" width="3.5" style="47" hidden="1" customWidth="1" outlineLevel="1"/>
    <col min="3" max="3" width="14.83203125" style="48" customWidth="1" collapsed="1"/>
    <col min="4" max="4" width="5.5" style="49" customWidth="1"/>
    <col min="5" max="5" width="3.16015625" style="50" customWidth="1"/>
    <col min="6" max="6" width="3.5" style="51" hidden="1" customWidth="1" outlineLevel="1"/>
    <col min="7" max="7" width="13.66015625" style="52" customWidth="1" collapsed="1"/>
    <col min="8" max="8" width="2.83203125" style="11" customWidth="1"/>
    <col min="9" max="9" width="3.5" style="47" hidden="1" customWidth="1" outlineLevel="1"/>
    <col min="10" max="10" width="13.66015625" style="52" customWidth="1" collapsed="1"/>
    <col min="11" max="11" width="3" style="11" customWidth="1"/>
    <col min="12" max="12" width="3.5" style="47" hidden="1" customWidth="1" outlineLevel="1"/>
    <col min="13" max="13" width="13.66015625" style="52" customWidth="1" collapsed="1"/>
    <col min="14" max="14" width="3.83203125" style="11" customWidth="1"/>
    <col min="15" max="15" width="5.16015625" style="47" hidden="1" customWidth="1" outlineLevel="1"/>
    <col min="16" max="16" width="13.66015625" style="52" customWidth="1" collapsed="1"/>
    <col min="17" max="17" width="2.83203125" style="11" customWidth="1"/>
    <col min="18" max="18" width="3.5" style="47" hidden="1" customWidth="1" outlineLevel="1"/>
    <col min="19" max="19" width="21.83203125" style="53" customWidth="1" collapsed="1"/>
    <col min="20" max="16384" width="10.66015625" style="11" customWidth="1"/>
  </cols>
  <sheetData>
    <row r="1" spans="1:19" ht="17.25" customHeight="1">
      <c r="A1" s="850" t="str">
        <f>'[21]Список уч-ов'!A1:H1</f>
        <v>ЧЕМПИОНАТ РОССИИ ПО НАСТОЛЬНОМУ ТЕННИСУ СРЕДИ ВЕТЕРАНОВ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</row>
    <row r="2" spans="1:19" ht="17.25" customHeight="1" thickBot="1">
      <c r="A2" s="851" t="s">
        <v>286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</row>
    <row r="3" spans="1:19" ht="19.5" customHeight="1">
      <c r="A3" s="852" t="str">
        <f>'Список уч-ов'!B4</f>
        <v>ВОЗРАСТНАЯ КАТЕГОРИЯ: МУЖЧИНЫ 75-79 лет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</row>
    <row r="4" spans="1:19" ht="19.5" customHeight="1">
      <c r="A4" s="844" t="s">
        <v>96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</row>
    <row r="5" spans="1:19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5.75">
      <c r="A6" s="845">
        <v>1</v>
      </c>
      <c r="B6" s="725"/>
      <c r="C6" s="726">
        <f>IF(B6="","",VLOOKUP(B6,'[21]Список уч-ов (алф)'!A:M,3,FALSE))</f>
      </c>
      <c r="D6" s="727">
        <f>IF(B6="","",VLOOKUP(B6,'[21]Список уч-ов (алф)'!A:M,7,FALSE))</f>
      </c>
      <c r="E6" s="13"/>
      <c r="F6" s="14"/>
      <c r="G6" s="15"/>
      <c r="H6" s="16"/>
      <c r="I6" s="16"/>
      <c r="J6" s="15"/>
      <c r="K6" s="16"/>
      <c r="L6" s="16"/>
      <c r="M6" s="15"/>
      <c r="N6" s="17"/>
      <c r="O6" s="17"/>
      <c r="P6" s="17"/>
      <c r="Q6" s="17"/>
      <c r="R6" s="17"/>
      <c r="S6" s="17"/>
    </row>
    <row r="7" spans="1:19" ht="12.75">
      <c r="A7" s="845"/>
      <c r="B7" s="728"/>
      <c r="C7" s="729">
        <f>IF(B7="","",VLOOKUP(B7,'[21]Список уч-ов (алф)'!A:M,3,FALSE))</f>
      </c>
      <c r="D7" s="730">
        <f>IF(B7="","",VLOOKUP(B7,'[21]Список уч-ов (алф)'!A:M,7,FALSE))</f>
      </c>
      <c r="E7" s="848">
        <v>1</v>
      </c>
      <c r="F7" s="12">
        <v>12</v>
      </c>
      <c r="G7" s="20" t="str">
        <f>IF(F7="","",VLOOKUP(F7,'Список уч-ов (алф)'!A:Q,3,FALSE))</f>
        <v>ФЕДОРОВ Борис</v>
      </c>
      <c r="H7" s="21"/>
      <c r="I7" s="22"/>
      <c r="J7" s="23"/>
      <c r="K7" s="21"/>
      <c r="L7" s="22"/>
      <c r="M7" s="23"/>
      <c r="N7" s="21"/>
      <c r="O7" s="22"/>
      <c r="P7" s="24"/>
      <c r="Q7" s="21"/>
      <c r="R7" s="22"/>
      <c r="S7" s="25"/>
    </row>
    <row r="8" spans="1:19" ht="12.75">
      <c r="A8" s="845">
        <v>2</v>
      </c>
      <c r="B8" s="731"/>
      <c r="C8" s="732"/>
      <c r="D8" s="733">
        <f>IF(B8="","",VLOOKUP(B8,'[21]Список уч-ов (алф)'!A:M,7,FALSE))</f>
      </c>
      <c r="E8" s="849"/>
      <c r="F8" s="18">
        <v>11</v>
      </c>
      <c r="G8" s="27" t="str">
        <f>IF(F8="","",VLOOKUP(F8,'Список уч-ов (алф)'!A:Q,3,FALSE))</f>
        <v>ЦУХЛОВ Юрий</v>
      </c>
      <c r="H8" s="33"/>
      <c r="I8" s="28"/>
      <c r="J8" s="23"/>
      <c r="K8" s="29"/>
      <c r="L8" s="30"/>
      <c r="M8" s="23"/>
      <c r="N8" s="29"/>
      <c r="O8" s="30"/>
      <c r="P8" s="24"/>
      <c r="Q8" s="29"/>
      <c r="R8" s="30"/>
      <c r="S8" s="25"/>
    </row>
    <row r="9" spans="1:19" ht="12.75">
      <c r="A9" s="845"/>
      <c r="B9" s="725"/>
      <c r="C9" s="734">
        <f>IF(B9="","",VLOOKUP(B9,'[21]Список уч-ов (алф)'!A:M,3,FALSE))</f>
      </c>
      <c r="D9" s="730">
        <f>IF(B9="","",VLOOKUP(B9,'[21]Список уч-ов (алф)'!A:M,7,FALSE))</f>
      </c>
      <c r="E9" s="13"/>
      <c r="F9" s="14"/>
      <c r="G9" s="23">
        <f>IF(F9="","",VLOOKUP(F9,'Список уч-ов (алф)'!A:Q,3,FALSE))</f>
      </c>
      <c r="H9" s="846">
        <v>17</v>
      </c>
      <c r="I9" s="26">
        <v>12</v>
      </c>
      <c r="J9" s="32" t="str">
        <f>IF(I9="","",VLOOKUP(I9,'Список уч-ов (алф)'!A:T,3,FALSE))</f>
        <v>ФЕДОРОВ Борис</v>
      </c>
      <c r="K9" s="29"/>
      <c r="L9" s="30"/>
      <c r="M9" s="23"/>
      <c r="N9" s="29"/>
      <c r="O9" s="30"/>
      <c r="P9" s="24"/>
      <c r="Q9" s="29"/>
      <c r="R9" s="30"/>
      <c r="S9" s="25"/>
    </row>
    <row r="10" spans="1:19" ht="12.75">
      <c r="A10" s="845">
        <v>3</v>
      </c>
      <c r="B10" s="725"/>
      <c r="C10" s="726">
        <f>IF(B10="","",VLOOKUP(B10,'[21]Список уч-ов (алф)'!A:M,3,FALSE))</f>
      </c>
      <c r="D10" s="727">
        <f>IF(B10="","",VLOOKUP(B10,'[21]Список уч-ов (алф)'!A:M,7,FALSE))</f>
      </c>
      <c r="E10" s="13"/>
      <c r="F10" s="14"/>
      <c r="G10" s="23">
        <f>IF(F10="","",VLOOKUP(F10,'Список уч-ов (алф)'!A:Q,3,FALSE))</f>
      </c>
      <c r="H10" s="846"/>
      <c r="I10" s="31">
        <v>11</v>
      </c>
      <c r="J10" s="27" t="str">
        <f>IF(I10="","",VLOOKUP(I10,'Список уч-ов (алф)'!A:T,3,FALSE))</f>
        <v>ЦУХЛОВ Юрий</v>
      </c>
      <c r="K10" s="33"/>
      <c r="L10" s="28"/>
      <c r="M10" s="23"/>
      <c r="N10" s="29"/>
      <c r="O10" s="30"/>
      <c r="P10" s="24"/>
      <c r="Q10" s="29"/>
      <c r="R10" s="30"/>
      <c r="S10" s="25"/>
    </row>
    <row r="11" spans="1:19" ht="12.75">
      <c r="A11" s="845"/>
      <c r="B11" s="728"/>
      <c r="C11" s="729">
        <f>IF(B11="","",VLOOKUP(B11,'[21]Список уч-ов (алф)'!A:M,3,FALSE))</f>
      </c>
      <c r="D11" s="730">
        <f>IF(B11="","",VLOOKUP(B11,'[21]Список уч-ов (алф)'!A:M,7,FALSE))</f>
      </c>
      <c r="E11" s="848">
        <v>2</v>
      </c>
      <c r="F11" s="26">
        <v>0</v>
      </c>
      <c r="G11" s="20" t="str">
        <f>IF(F11="","",VLOOKUP(F11,'Список уч-ов (алф)'!A:Q,3,FALSE))</f>
        <v>Х</v>
      </c>
      <c r="H11" s="113"/>
      <c r="I11" s="28"/>
      <c r="J11" s="37">
        <f>IF(I11="","",VLOOKUP(I11,'Список уч-ов (алф)'!D:T,3,FALSE))</f>
      </c>
      <c r="K11" s="846">
        <v>25</v>
      </c>
      <c r="L11" s="28"/>
      <c r="M11" s="23"/>
      <c r="N11" s="29"/>
      <c r="O11" s="30"/>
      <c r="P11" s="24"/>
      <c r="Q11" s="29"/>
      <c r="R11" s="30"/>
      <c r="S11" s="25"/>
    </row>
    <row r="12" spans="1:19" ht="12.75">
      <c r="A12" s="845">
        <v>4</v>
      </c>
      <c r="B12" s="731"/>
      <c r="C12" s="732">
        <f>IF(B12="","",VLOOKUP(B12,'[21]Список уч-ов (алф)'!A:M,3,FALSE))</f>
      </c>
      <c r="D12" s="733">
        <f>IF(B12="","",VLOOKUP(B12,'[21]Список уч-ов (алф)'!A:M,7,FALSE))</f>
      </c>
      <c r="E12" s="849"/>
      <c r="F12" s="31">
        <v>0</v>
      </c>
      <c r="G12" s="32" t="str">
        <f>IF(F12="","",VLOOKUP(F12,'Список уч-ов (алф)'!A:Q,3,FALSE))</f>
        <v>Х</v>
      </c>
      <c r="H12" s="29"/>
      <c r="I12" s="30"/>
      <c r="J12" s="23">
        <f>IF(I12="","",VLOOKUP(I12,'Список уч-ов (алф)'!D:T,3,FALSE))</f>
      </c>
      <c r="K12" s="846"/>
      <c r="L12" s="28"/>
      <c r="M12" s="23"/>
      <c r="N12" s="29"/>
      <c r="O12" s="30"/>
      <c r="P12" s="24"/>
      <c r="Q12" s="29"/>
      <c r="R12" s="30"/>
      <c r="S12" s="25"/>
    </row>
    <row r="13" spans="1:19" ht="12.75">
      <c r="A13" s="845"/>
      <c r="B13" s="725"/>
      <c r="C13" s="734">
        <f>IF(B13="","",VLOOKUP(B13,'[21]Список уч-ов (алф)'!A:M,3,FALSE))</f>
      </c>
      <c r="D13" s="730">
        <f>IF(B13="","",VLOOKUP(B13,'[21]Список уч-ов (алф)'!A:M,7,FALSE))</f>
      </c>
      <c r="E13" s="13"/>
      <c r="F13" s="14"/>
      <c r="G13" s="37">
        <f>IF(F13="","",VLOOKUP(F13,'Список уч-ов (алф)'!A:Q,3,FALSE))</f>
      </c>
      <c r="H13" s="29"/>
      <c r="I13" s="30"/>
      <c r="J13" s="34">
        <f>IF(I13="","",VLOOKUP(I13,'Список уч-ов (алф)'!D:T,3,FALSE))</f>
      </c>
      <c r="K13" s="846"/>
      <c r="L13" s="26">
        <v>14</v>
      </c>
      <c r="M13" s="32" t="str">
        <f>IF(L13="","",VLOOKUP(L13,'Список уч-ов (алф)'!A:W,3,FALSE))</f>
        <v>ФОРТУНАТОВ Александр</v>
      </c>
      <c r="N13" s="29"/>
      <c r="O13" s="30"/>
      <c r="P13" s="24"/>
      <c r="Q13" s="29"/>
      <c r="R13" s="30"/>
      <c r="S13" s="35"/>
    </row>
    <row r="14" spans="1:19" ht="12.75">
      <c r="A14" s="845">
        <v>5</v>
      </c>
      <c r="B14" s="725"/>
      <c r="C14" s="726">
        <f>IF(B14="","",VLOOKUP(B14,'[21]Список уч-ов (алф)'!A:M,3,FALSE))</f>
      </c>
      <c r="D14" s="727">
        <f>IF(B14="","",VLOOKUP(B14,'[21]Список уч-ов (алф)'!A:M,7,FALSE))</f>
      </c>
      <c r="E14" s="13"/>
      <c r="F14" s="14"/>
      <c r="G14" s="23">
        <f>IF(F14="","",VLOOKUP(F14,'Список уч-ов (алф)'!A:Q,3,FALSE))</f>
      </c>
      <c r="H14" s="29"/>
      <c r="I14" s="30"/>
      <c r="J14" s="36">
        <f>IF(I14="","",VLOOKUP(I14,'Список уч-ов (алф)'!D:T,3,FALSE))</f>
      </c>
      <c r="K14" s="846"/>
      <c r="L14" s="31">
        <v>7</v>
      </c>
      <c r="M14" s="27" t="str">
        <f>IF(L14="","",VLOOKUP(L14,'Список уч-ов (алф)'!A:W,3,FALSE))</f>
        <v>КУШНЫРЁВ Виталий</v>
      </c>
      <c r="N14" s="33"/>
      <c r="O14" s="28"/>
      <c r="P14" s="24"/>
      <c r="Q14" s="29"/>
      <c r="R14" s="30"/>
      <c r="S14" s="25"/>
    </row>
    <row r="15" spans="1:19" ht="12.75">
      <c r="A15" s="845"/>
      <c r="B15" s="728"/>
      <c r="C15" s="729">
        <f>IF(B15="","",VLOOKUP(B15,'[21]Список уч-ов (алф)'!A:M,3,FALSE))</f>
      </c>
      <c r="D15" s="730">
        <f>IF(B15="","",VLOOKUP(B15,'[21]Список уч-ов (алф)'!A:M,7,FALSE))</f>
      </c>
      <c r="E15" s="848">
        <v>3</v>
      </c>
      <c r="F15" s="12">
        <v>8</v>
      </c>
      <c r="G15" s="32" t="str">
        <f>IF(F15="","",VLOOKUP(F15,'Список уч-ов (алф)'!A:Q,3,FALSE))</f>
        <v>МЕТЛОВ Николай</v>
      </c>
      <c r="H15" s="29"/>
      <c r="I15" s="30"/>
      <c r="J15" s="23">
        <f>IF(I15="","",VLOOKUP(I15,'Список уч-ов (алф)'!D:T,3,FALSE))</f>
      </c>
      <c r="K15" s="846"/>
      <c r="L15" s="28"/>
      <c r="M15" s="37" t="s">
        <v>176</v>
      </c>
      <c r="N15" s="846">
        <v>29</v>
      </c>
      <c r="O15" s="28"/>
      <c r="P15" s="24"/>
      <c r="Q15" s="29"/>
      <c r="R15" s="30"/>
      <c r="S15" s="25"/>
    </row>
    <row r="16" spans="1:19" ht="12.75">
      <c r="A16" s="845">
        <v>6</v>
      </c>
      <c r="B16" s="731"/>
      <c r="C16" s="732">
        <f>IF(B16="","",VLOOKUP(B16,'[21]Список уч-ов (алф)'!A:M,3,FALSE))</f>
      </c>
      <c r="D16" s="733">
        <f>IF(B16="","",VLOOKUP(B16,'[21]Список уч-ов (алф)'!A:M,7,FALSE))</f>
      </c>
      <c r="E16" s="849"/>
      <c r="F16" s="18">
        <v>10</v>
      </c>
      <c r="G16" s="27" t="str">
        <f>IF(F16="","",VLOOKUP(F16,'Список уч-ов (алф)'!A:Q,3,FALSE))</f>
        <v>ВОРОЖЦОВ Аркадий</v>
      </c>
      <c r="H16" s="33"/>
      <c r="I16" s="28"/>
      <c r="J16" s="23">
        <f>IF(I16="","",VLOOKUP(I16,'Список уч-ов (алф)'!D:T,3,FALSE))</f>
      </c>
      <c r="K16" s="846"/>
      <c r="L16" s="28"/>
      <c r="M16" s="23">
        <f>IF(L16="","",VLOOKUP(L16,'Список уч-ов (алф)'!G:W,3,FALSE))</f>
      </c>
      <c r="N16" s="846"/>
      <c r="O16" s="28"/>
      <c r="P16" s="24"/>
      <c r="Q16" s="29"/>
      <c r="R16" s="30"/>
      <c r="S16" s="25"/>
    </row>
    <row r="17" spans="1:19" ht="12.75">
      <c r="A17" s="845"/>
      <c r="B17" s="725"/>
      <c r="C17" s="734">
        <f>IF(B17="","",VLOOKUP(B17,'[21]Список уч-ов (алф)'!A:M,3,FALSE))</f>
      </c>
      <c r="D17" s="730">
        <f>IF(B17="","",VLOOKUP(B17,'[21]Список уч-ов (алф)'!A:M,7,FALSE))</f>
      </c>
      <c r="E17" s="13"/>
      <c r="F17" s="14"/>
      <c r="G17" s="37">
        <f>IF(F17="","",VLOOKUP(F17,'Список уч-ов (алф)'!A:Q,3,FALSE))</f>
      </c>
      <c r="H17" s="846">
        <v>18</v>
      </c>
      <c r="I17" s="26">
        <v>14</v>
      </c>
      <c r="J17" s="703" t="str">
        <f>IF(I17="","",VLOOKUP(I17,'Список уч-ов (алф)'!A:T,3,FALSE))</f>
        <v>ФОРТУНАТОВ Александр</v>
      </c>
      <c r="K17" s="113"/>
      <c r="L17" s="28"/>
      <c r="M17" s="23">
        <f>IF(L17="","",VLOOKUP(L17,'Список уч-ов (алф)'!G:W,3,FALSE))</f>
      </c>
      <c r="N17" s="846"/>
      <c r="O17" s="28"/>
      <c r="P17" s="24"/>
      <c r="Q17" s="29"/>
      <c r="R17" s="30"/>
      <c r="S17" s="25"/>
    </row>
    <row r="18" spans="1:19" ht="12.75">
      <c r="A18" s="845">
        <v>7</v>
      </c>
      <c r="B18" s="725"/>
      <c r="C18" s="726"/>
      <c r="D18" s="727">
        <f>IF(B18="","",VLOOKUP(B18,'[21]Список уч-ов (алф)'!A:M,7,FALSE))</f>
      </c>
      <c r="E18" s="39"/>
      <c r="F18" s="40"/>
      <c r="G18" s="23">
        <f>IF(F18="","",VLOOKUP(F18,'Список уч-ов (алф)'!A:Q,3,FALSE))</f>
      </c>
      <c r="H18" s="846"/>
      <c r="I18" s="31">
        <v>7</v>
      </c>
      <c r="J18" s="32" t="str">
        <f>IF(I18="","",VLOOKUP(I18,'Список уч-ов (алф)'!A:T,3,FALSE))</f>
        <v>КУШНЫРЁВ Виталий</v>
      </c>
      <c r="K18" s="29"/>
      <c r="L18" s="30"/>
      <c r="M18" s="23">
        <f>IF(L18="","",VLOOKUP(L18,'Список уч-ов (алф)'!G:W,3,FALSE))</f>
      </c>
      <c r="N18" s="846"/>
      <c r="O18" s="28"/>
      <c r="P18" s="24"/>
      <c r="Q18" s="29"/>
      <c r="R18" s="30"/>
      <c r="S18" s="25"/>
    </row>
    <row r="19" spans="1:19" ht="12.75">
      <c r="A19" s="845"/>
      <c r="B19" s="728"/>
      <c r="C19" s="729">
        <f>IF(B19="","",VLOOKUP(B19,'[21]Список уч-ов (алф)'!A:M,3,FALSE))</f>
      </c>
      <c r="D19" s="730">
        <f>IF(B19="","",VLOOKUP(B19,'[21]Список уч-ов (алф)'!A:M,7,FALSE))</f>
      </c>
      <c r="E19" s="848">
        <v>4</v>
      </c>
      <c r="F19" s="26">
        <v>14</v>
      </c>
      <c r="G19" s="724" t="str">
        <f>IF(F19="","",VLOOKUP(F19,'Список уч-ов (алф)'!A:Q,3,FALSE))</f>
        <v>ФОРТУНАТОВ Александр</v>
      </c>
      <c r="H19" s="113"/>
      <c r="I19" s="28"/>
      <c r="J19" s="37" t="s">
        <v>176</v>
      </c>
      <c r="K19" s="29"/>
      <c r="L19" s="30"/>
      <c r="M19" s="23">
        <f>IF(L19="","",VLOOKUP(L19,'Список уч-ов (алф)'!G:W,3,FALSE))</f>
      </c>
      <c r="N19" s="846"/>
      <c r="O19" s="28"/>
      <c r="P19" s="24"/>
      <c r="Q19" s="29"/>
      <c r="R19" s="30"/>
      <c r="S19" s="842" t="s">
        <v>42</v>
      </c>
    </row>
    <row r="20" spans="1:19" ht="12.75">
      <c r="A20" s="845">
        <v>8</v>
      </c>
      <c r="B20" s="731"/>
      <c r="C20" s="732"/>
      <c r="D20" s="733"/>
      <c r="E20" s="849"/>
      <c r="F20" s="31">
        <v>7</v>
      </c>
      <c r="G20" s="32" t="str">
        <f>IF(F20="","",VLOOKUP(F20,'Список уч-ов (алф)'!A:Q,3,FALSE))</f>
        <v>КУШНЫРЁВ Виталий</v>
      </c>
      <c r="H20" s="29"/>
      <c r="I20" s="30"/>
      <c r="J20" s="23">
        <f>IF(I20="","",VLOOKUP(I20,'Список уч-ов (алф)'!D:T,3,FALSE))</f>
      </c>
      <c r="K20" s="29"/>
      <c r="L20" s="30"/>
      <c r="M20" s="23">
        <f>IF(L20="","",VLOOKUP(L20,'Список уч-ов (алф)'!G:W,3,FALSE))</f>
      </c>
      <c r="N20" s="846"/>
      <c r="O20" s="28"/>
      <c r="P20" s="24"/>
      <c r="Q20" s="29"/>
      <c r="R20" s="30"/>
      <c r="S20" s="842"/>
    </row>
    <row r="21" spans="1:19" ht="18.75">
      <c r="A21" s="845"/>
      <c r="B21" s="725"/>
      <c r="C21" s="734">
        <f>IF(B21="","",VLOOKUP(B21,'[21]Список уч-ов (алф)'!A:M,3,FALSE))</f>
      </c>
      <c r="D21" s="730">
        <f>IF(B21="","",VLOOKUP(B21,'[21]Список уч-ов (алф)'!A:M,7,FALSE))</f>
      </c>
      <c r="E21" s="13"/>
      <c r="F21" s="14"/>
      <c r="G21" s="37">
        <f>IF(F21="","",VLOOKUP(F21,'Список уч-ов (алф)'!A:Q,3,FALSE))</f>
      </c>
      <c r="H21" s="29"/>
      <c r="I21" s="30"/>
      <c r="J21" s="23">
        <f>IF(I21="","",VLOOKUP(I21,'Список уч-ов (алф)'!D:T,3,FALSE))</f>
      </c>
      <c r="K21" s="29"/>
      <c r="L21" s="30"/>
      <c r="M21" s="34">
        <f>IF(L21="","",VLOOKUP(L21,'Список уч-ов (алф)'!G:W,3,FALSE))</f>
      </c>
      <c r="N21" s="846"/>
      <c r="O21" s="26">
        <v>14</v>
      </c>
      <c r="P21" s="704" t="str">
        <f>IF(O21="","",VLOOKUP(O21,'Список уч-ов (алф)'!A:Z,3,FALSE))</f>
        <v>ФОРТУНАТОВ Александр</v>
      </c>
      <c r="Q21" s="41"/>
      <c r="R21" s="42"/>
      <c r="S21" s="736"/>
    </row>
    <row r="22" spans="1:19" ht="18.75">
      <c r="A22" s="845">
        <v>9</v>
      </c>
      <c r="B22" s="725"/>
      <c r="C22" s="726">
        <f>IF(B22="","",VLOOKUP(B22,'[21]Список уч-ов (алф)'!A:M,3,FALSE))</f>
      </c>
      <c r="D22" s="727">
        <f>IF(B22="","",VLOOKUP(B22,'[21]Список уч-ов (алф)'!A:M,7,FALSE))</f>
      </c>
      <c r="E22" s="13"/>
      <c r="F22" s="14"/>
      <c r="G22" s="23">
        <f>IF(F22="","",VLOOKUP(F22,'Список уч-ов (алф)'!A:Q,3,FALSE))</f>
      </c>
      <c r="H22" s="29"/>
      <c r="I22" s="30"/>
      <c r="J22" s="23">
        <f>IF(I22="","",VLOOKUP(I22,'Список уч-ов (алф)'!D:T,3,FALSE))</f>
      </c>
      <c r="K22" s="29"/>
      <c r="L22" s="30"/>
      <c r="M22" s="36">
        <f>IF(L22="","",VLOOKUP(L22,'Список уч-ов (алф)'!G:W,3,FALSE))</f>
      </c>
      <c r="N22" s="846"/>
      <c r="O22" s="31">
        <v>7</v>
      </c>
      <c r="P22" s="705" t="str">
        <f>IF(O22="","",VLOOKUP(O22,'Список уч-ов (алф)'!A:Z,3,FALSE))</f>
        <v>КУШНЫРЁВ Виталий</v>
      </c>
      <c r="Q22" s="706"/>
      <c r="R22" s="28"/>
      <c r="S22" s="737"/>
    </row>
    <row r="23" spans="1:19" ht="18.75">
      <c r="A23" s="845"/>
      <c r="B23" s="728"/>
      <c r="C23" s="729">
        <f>IF(B23="","",VLOOKUP(B23,'[21]Список уч-ов (алф)'!A:M,3,FALSE))</f>
      </c>
      <c r="D23" s="730">
        <f>IF(B23="","",VLOOKUP(B23,'[21]Список уч-ов (алф)'!A:M,7,FALSE))</f>
      </c>
      <c r="E23" s="848">
        <v>5</v>
      </c>
      <c r="F23" s="12">
        <v>9</v>
      </c>
      <c r="G23" s="32" t="str">
        <f>IF(F23="","",VLOOKUP(F23,'Список уч-ов (алф)'!A:Q,3,FALSE))</f>
        <v>КУТЛАЕВ Олег</v>
      </c>
      <c r="H23" s="29"/>
      <c r="I23" s="30"/>
      <c r="J23" s="23">
        <f>IF(I23="","",VLOOKUP(I23,'Список уч-ов (алф)'!D:T,3,FALSE))</f>
      </c>
      <c r="K23" s="29"/>
      <c r="L23" s="30"/>
      <c r="M23" s="23">
        <f>IF(L23="","",VLOOKUP(L23,'Список уч-ов (алф)'!G:W,3,FALSE))</f>
      </c>
      <c r="N23" s="846"/>
      <c r="O23" s="28"/>
      <c r="P23" s="37" t="s">
        <v>178</v>
      </c>
      <c r="Q23" s="707"/>
      <c r="R23" s="28"/>
      <c r="S23" s="737"/>
    </row>
    <row r="24" spans="1:19" ht="18.75">
      <c r="A24" s="845">
        <v>10</v>
      </c>
      <c r="B24" s="731"/>
      <c r="C24" s="732">
        <f>IF(B24="","",VLOOKUP(B24,'[21]Список уч-ов (алф)'!A:M,3,FALSE))</f>
      </c>
      <c r="D24" s="733">
        <f>IF(B24="","",VLOOKUP(B24,'[21]Список уч-ов (алф)'!A:M,7,FALSE))</f>
      </c>
      <c r="E24" s="849"/>
      <c r="F24" s="18">
        <v>13</v>
      </c>
      <c r="G24" s="27" t="str">
        <f>IF(F24="","",VLOOKUP(F24,'Список уч-ов (алф)'!A:Q,3,FALSE))</f>
        <v>ГОРБАДЕЙ Яков</v>
      </c>
      <c r="H24" s="33"/>
      <c r="I24" s="28"/>
      <c r="J24" s="23">
        <f>IF(I24="","",VLOOKUP(I24,'Список уч-ов (алф)'!D:T,3,FALSE))</f>
      </c>
      <c r="K24" s="29"/>
      <c r="L24" s="30"/>
      <c r="M24" s="23">
        <f>IF(L24="","",VLOOKUP(L24,'Список уч-ов (алф)'!G:W,3,FALSE))</f>
      </c>
      <c r="N24" s="846"/>
      <c r="O24" s="28"/>
      <c r="P24" s="24">
        <f>IF(O24="","",VLOOKUP(O24,'Список уч-ов (алф)'!J:Z,3,FALSE))</f>
      </c>
      <c r="Q24" s="707"/>
      <c r="R24" s="28"/>
      <c r="S24" s="737"/>
    </row>
    <row r="25" spans="1:19" ht="18.75">
      <c r="A25" s="845"/>
      <c r="B25" s="725"/>
      <c r="C25" s="734">
        <f>IF(B25="","",VLOOKUP(B25,'[21]Список уч-ов (алф)'!A:M,3,FALSE))</f>
      </c>
      <c r="D25" s="730">
        <f>IF(B25="","",VLOOKUP(B25,'[21]Список уч-ов (алф)'!A:M,7,FALSE))</f>
      </c>
      <c r="E25" s="13"/>
      <c r="F25" s="14"/>
      <c r="G25" s="37">
        <f>IF(F25="","",VLOOKUP(F25,'Список уч-ов (алф)'!A:Q,3,FALSE))</f>
      </c>
      <c r="H25" s="846">
        <v>19</v>
      </c>
      <c r="I25" s="12">
        <v>9</v>
      </c>
      <c r="J25" s="32" t="str">
        <f>IF(I25="","",VLOOKUP(I25,'Список уч-ов (алф)'!A:T,3,FALSE))</f>
        <v>КУТЛАЕВ Олег</v>
      </c>
      <c r="K25" s="29"/>
      <c r="L25" s="30"/>
      <c r="M25" s="23">
        <f>IF(L25="","",VLOOKUP(L25,'Список уч-ов (алф)'!G:W,3,FALSE))</f>
      </c>
      <c r="N25" s="846"/>
      <c r="O25" s="28"/>
      <c r="P25" s="24">
        <f>IF(O25="","",VLOOKUP(O25,'Список уч-ов (алф)'!J:Z,3,FALSE))</f>
      </c>
      <c r="Q25" s="707"/>
      <c r="R25" s="28"/>
      <c r="S25" s="737"/>
    </row>
    <row r="26" spans="1:19" ht="18.75">
      <c r="A26" s="845">
        <v>11</v>
      </c>
      <c r="B26" s="725"/>
      <c r="C26" s="726">
        <f>IF(B26="","",VLOOKUP(B26,'[21]Список уч-ов (алф)'!A:M,3,FALSE))</f>
      </c>
      <c r="D26" s="727">
        <f>IF(B26="","",VLOOKUP(B26,'[21]Список уч-ов (алф)'!A:M,7,FALSE))</f>
      </c>
      <c r="E26" s="43"/>
      <c r="F26" s="14"/>
      <c r="G26" s="23">
        <f>IF(F26="","",VLOOKUP(F26,'Список уч-ов (алф)'!A:Q,3,FALSE))</f>
      </c>
      <c r="H26" s="846"/>
      <c r="I26" s="18">
        <v>13</v>
      </c>
      <c r="J26" s="27" t="str">
        <f>IF(I26="","",VLOOKUP(I26,'Список уч-ов (алф)'!A:T,3,FALSE))</f>
        <v>ГОРБАДЕЙ Яков</v>
      </c>
      <c r="K26" s="33"/>
      <c r="L26" s="28"/>
      <c r="M26" s="23">
        <f>IF(L26="","",VLOOKUP(L26,'Список уч-ов (алф)'!G:W,3,FALSE))</f>
      </c>
      <c r="N26" s="846"/>
      <c r="O26" s="28"/>
      <c r="P26" s="24">
        <f>IF(O26="","",VLOOKUP(O26,'Список уч-ов (алф)'!J:Z,3,FALSE))</f>
      </c>
      <c r="Q26" s="707"/>
      <c r="R26" s="28"/>
      <c r="S26" s="737"/>
    </row>
    <row r="27" spans="1:19" ht="18.75">
      <c r="A27" s="845"/>
      <c r="B27" s="728"/>
      <c r="C27" s="729">
        <f>IF(B27="","",VLOOKUP(B27,'[21]Список уч-ов (алф)'!A:M,3,FALSE))</f>
      </c>
      <c r="D27" s="730">
        <f>IF(B27="","",VLOOKUP(B27,'[21]Список уч-ов (алф)'!A:M,7,FALSE))</f>
      </c>
      <c r="E27" s="848">
        <v>6</v>
      </c>
      <c r="F27" s="26">
        <v>0</v>
      </c>
      <c r="G27" s="20" t="str">
        <f>IF(F27="","",VLOOKUP(F27,'Список уч-ов (алф)'!A:Q,3,FALSE))</f>
        <v>Х</v>
      </c>
      <c r="H27" s="113"/>
      <c r="I27" s="28"/>
      <c r="J27" s="37">
        <f>IF(I27="","",VLOOKUP(I27,'Список уч-ов (алф)'!A:T,3,FALSE))</f>
      </c>
      <c r="K27" s="846">
        <v>26</v>
      </c>
      <c r="L27" s="28"/>
      <c r="M27" s="23">
        <f>IF(L27="","",VLOOKUP(L27,'Список уч-ов (алф)'!G:W,3,FALSE))</f>
      </c>
      <c r="N27" s="846"/>
      <c r="O27" s="28"/>
      <c r="P27" s="24">
        <f>IF(O27="","",VLOOKUP(O27,'Список уч-ов (алф)'!J:Z,3,FALSE))</f>
      </c>
      <c r="Q27" s="707"/>
      <c r="R27" s="28"/>
      <c r="S27" s="737"/>
    </row>
    <row r="28" spans="1:19" ht="18.75">
      <c r="A28" s="845">
        <v>12</v>
      </c>
      <c r="B28" s="731"/>
      <c r="C28" s="732">
        <f>IF(B28="","",VLOOKUP(B28,'[21]Список уч-ов (алф)'!A:M,3,FALSE))</f>
      </c>
      <c r="D28" s="733">
        <f>IF(B28="","",VLOOKUP(B28,'[21]Список уч-ов (алф)'!A:M,7,FALSE))</f>
      </c>
      <c r="E28" s="849"/>
      <c r="F28" s="31">
        <v>0</v>
      </c>
      <c r="G28" s="32" t="str">
        <f>IF(F28="","",VLOOKUP(F28,'Список уч-ов (алф)'!A:Q,3,FALSE))</f>
        <v>Х</v>
      </c>
      <c r="H28" s="29"/>
      <c r="I28" s="30"/>
      <c r="J28" s="23">
        <f>IF(I28="","",VLOOKUP(I28,'Список уч-ов (алф)'!A:T,3,FALSE))</f>
      </c>
      <c r="K28" s="846"/>
      <c r="L28" s="28"/>
      <c r="M28" s="23">
        <f>IF(L28="","",VLOOKUP(L28,'Список уч-ов (алф)'!G:W,3,FALSE))</f>
      </c>
      <c r="N28" s="846"/>
      <c r="O28" s="28"/>
      <c r="P28" s="24">
        <f>IF(O28="","",VLOOKUP(O28,'Список уч-ов (алф)'!J:Z,3,FALSE))</f>
      </c>
      <c r="Q28" s="707"/>
      <c r="R28" s="28"/>
      <c r="S28" s="737"/>
    </row>
    <row r="29" spans="1:19" ht="18.75">
      <c r="A29" s="845"/>
      <c r="B29" s="725"/>
      <c r="C29" s="734">
        <f>IF(B29="","",VLOOKUP(B29,'[21]Список уч-ов (алф)'!A:M,3,FALSE))</f>
      </c>
      <c r="D29" s="730">
        <f>IF(B29="","",VLOOKUP(B29,'[21]Список уч-ов (алф)'!A:M,7,FALSE))</f>
      </c>
      <c r="E29" s="13"/>
      <c r="F29" s="14"/>
      <c r="G29" s="37">
        <f>IF(F29="","",VLOOKUP(F29,'Список уч-ов (алф)'!A:Q,3,FALSE))</f>
      </c>
      <c r="H29" s="29"/>
      <c r="I29" s="30"/>
      <c r="J29" s="34">
        <f>IF(I29="","",VLOOKUP(I29,'Список уч-ов (алф)'!A:T,3,FALSE))</f>
      </c>
      <c r="K29" s="846"/>
      <c r="L29" s="12">
        <v>5</v>
      </c>
      <c r="M29" s="20" t="str">
        <f>IF(L29="","",VLOOKUP(L29,'Список уч-ов (алф)'!A:W,3,FALSE))</f>
        <v>ЖЕСТКОВ Александр</v>
      </c>
      <c r="N29" s="113"/>
      <c r="O29" s="28"/>
      <c r="P29" s="24">
        <f>IF(O29="","",VLOOKUP(O29,'Список уч-ов (алф)'!J:Z,3,FALSE))</f>
      </c>
      <c r="Q29" s="707"/>
      <c r="R29" s="28"/>
      <c r="S29" s="737"/>
    </row>
    <row r="30" spans="1:19" ht="12.75">
      <c r="A30" s="845">
        <v>13</v>
      </c>
      <c r="B30" s="725"/>
      <c r="C30" s="726">
        <f>IF(B30="","",VLOOKUP(B30,'[21]Список уч-ов (алф)'!A:M,3,FALSE))</f>
      </c>
      <c r="D30" s="727">
        <f>IF(B30="","",VLOOKUP(B30,'[21]Список уч-ов (алф)'!A:M,7,FALSE))</f>
      </c>
      <c r="E30" s="43"/>
      <c r="F30" s="14"/>
      <c r="G30" s="23">
        <f>IF(F30="","",VLOOKUP(F30,'Список уч-ов (алф)'!A:Q,3,FALSE))</f>
      </c>
      <c r="H30" s="29"/>
      <c r="I30" s="30"/>
      <c r="J30" s="36">
        <f>IF(I30="","",VLOOKUP(I30,'Список уч-ов (алф)'!A:T,3,FALSE))</f>
      </c>
      <c r="K30" s="846"/>
      <c r="L30" s="18">
        <v>1</v>
      </c>
      <c r="M30" s="32" t="str">
        <f>IF(L30="","",VLOOKUP(L30,'Список уч-ов (алф)'!A:W,3,FALSE))</f>
        <v>БОРЗУНОВ Владимир</v>
      </c>
      <c r="N30" s="29"/>
      <c r="O30" s="30"/>
      <c r="P30" s="24">
        <f>IF(O30="","",VLOOKUP(O30,'Список уч-ов (алф)'!J:Z,3,FALSE))</f>
      </c>
      <c r="Q30" s="707"/>
      <c r="R30" s="28"/>
      <c r="S30" s="843" t="s">
        <v>43</v>
      </c>
    </row>
    <row r="31" spans="1:19" ht="12.75">
      <c r="A31" s="845"/>
      <c r="B31" s="728"/>
      <c r="C31" s="729">
        <f>IF(B31="","",VLOOKUP(B31,'[21]Список уч-ов (алф)'!A:M,3,FALSE))</f>
      </c>
      <c r="D31" s="730">
        <f>IF(B31="","",VLOOKUP(B31,'[21]Список уч-ов (алф)'!A:M,7,FALSE))</f>
      </c>
      <c r="E31" s="848">
        <v>7</v>
      </c>
      <c r="F31" s="19">
        <v>0</v>
      </c>
      <c r="G31" s="32" t="str">
        <f>IF(F31="","",VLOOKUP(F31,'Список уч-ов (алф)'!A:Q,3,FALSE))</f>
        <v>Х</v>
      </c>
      <c r="H31" s="29"/>
      <c r="I31" s="30"/>
      <c r="J31" s="23">
        <f>IF(I31="","",VLOOKUP(I31,'Список уч-ов (алф)'!A:T,3,FALSE))</f>
      </c>
      <c r="K31" s="846"/>
      <c r="L31" s="28"/>
      <c r="M31" s="37" t="s">
        <v>178</v>
      </c>
      <c r="N31" s="29"/>
      <c r="O31" s="30"/>
      <c r="P31" s="24">
        <f>IF(O31="","",VLOOKUP(O31,'Список уч-ов (алф)'!J:Z,3,FALSE))</f>
      </c>
      <c r="Q31" s="707"/>
      <c r="R31" s="28"/>
      <c r="S31" s="843"/>
    </row>
    <row r="32" spans="1:19" ht="18.75">
      <c r="A32" s="845">
        <v>14</v>
      </c>
      <c r="B32" s="731"/>
      <c r="C32" s="732">
        <f>IF(B32="","",VLOOKUP(B32,'[21]Список уч-ов (алф)'!A:M,3,FALSE))</f>
      </c>
      <c r="D32" s="733">
        <f>IF(B32="","",VLOOKUP(B32,'[21]Список уч-ов (алф)'!A:M,7,FALSE))</f>
      </c>
      <c r="E32" s="849"/>
      <c r="F32" s="19">
        <v>0</v>
      </c>
      <c r="G32" s="27" t="str">
        <f>IF(F32="","",VLOOKUP(F32,'Список уч-ов (алф)'!A:Q,3,FALSE))</f>
        <v>Х</v>
      </c>
      <c r="H32" s="33"/>
      <c r="I32" s="28"/>
      <c r="J32" s="23">
        <f>IF(I32="","",VLOOKUP(I32,'Список уч-ов (алф)'!A:T,3,FALSE))</f>
      </c>
      <c r="K32" s="846"/>
      <c r="L32" s="28"/>
      <c r="M32" s="23"/>
      <c r="N32" s="29"/>
      <c r="O32" s="12">
        <v>5</v>
      </c>
      <c r="P32" s="708" t="str">
        <f>IF(O32="","",VLOOKUP(O32,'Список уч-ов (алф)'!A:Z,3,FALSE))</f>
        <v>ЖЕСТКОВ Александр</v>
      </c>
      <c r="Q32" s="709"/>
      <c r="R32" s="28"/>
      <c r="S32" s="737"/>
    </row>
    <row r="33" spans="1:19" ht="12.75">
      <c r="A33" s="845"/>
      <c r="B33" s="725"/>
      <c r="C33" s="734">
        <f>IF(B33="","",VLOOKUP(B33,'[21]Список уч-ов (алф)'!A:M,3,FALSE))</f>
      </c>
      <c r="D33" s="730">
        <f>IF(B33="","",VLOOKUP(B33,'[21]Список уч-ов (алф)'!A:M,7,FALSE))</f>
      </c>
      <c r="E33" s="13"/>
      <c r="F33" s="14"/>
      <c r="G33" s="37">
        <f>IF(F33="","",VLOOKUP(F33,'Список уч-ов (алф)'!A:Q,3,FALSE))</f>
      </c>
      <c r="H33" s="846">
        <v>20</v>
      </c>
      <c r="I33" s="26">
        <v>5</v>
      </c>
      <c r="J33" s="20" t="str">
        <f>IF(I33="","",VLOOKUP(I33,'Список уч-ов (алф)'!A:T,3,FALSE))</f>
        <v>ЖЕСТКОВ Александр</v>
      </c>
      <c r="K33" s="113"/>
      <c r="L33" s="28"/>
      <c r="M33" s="23"/>
      <c r="N33" s="29"/>
      <c r="O33" s="18">
        <v>1</v>
      </c>
      <c r="P33" s="24" t="str">
        <f>IF(O33="","",VLOOKUP(O33,'Список уч-ов (алф)'!A:Z,3,FALSE))</f>
        <v>БОРЗУНОВ Владимир</v>
      </c>
      <c r="Q33" s="707"/>
      <c r="R33" s="28"/>
      <c r="S33" s="847"/>
    </row>
    <row r="34" spans="1:19" ht="12.75">
      <c r="A34" s="845">
        <v>15</v>
      </c>
      <c r="B34" s="725"/>
      <c r="C34" s="726">
        <f>IF(B34="","",VLOOKUP(B34,'[21]Список уч-ов (алф)'!A:M,3,FALSE))</f>
      </c>
      <c r="D34" s="727">
        <f>IF(B34="","",VLOOKUP(B34,'[21]Список уч-ов (алф)'!A:M,7,FALSE))</f>
      </c>
      <c r="E34" s="39"/>
      <c r="F34" s="40"/>
      <c r="G34" s="23">
        <f>IF(F34="","",VLOOKUP(F34,'Список уч-ов (алф)'!A:Q,3,FALSE))</f>
      </c>
      <c r="H34" s="846"/>
      <c r="I34" s="45">
        <v>1</v>
      </c>
      <c r="J34" s="32" t="str">
        <f>IF(I34="","",VLOOKUP(I34,'Список уч-ов (алф)'!A:T,3,FALSE))</f>
        <v>БОРЗУНОВ Владимир</v>
      </c>
      <c r="K34" s="29"/>
      <c r="L34" s="30"/>
      <c r="M34" s="23"/>
      <c r="N34" s="29"/>
      <c r="O34" s="30"/>
      <c r="P34" s="24"/>
      <c r="Q34" s="707"/>
      <c r="R34" s="28"/>
      <c r="S34" s="847"/>
    </row>
    <row r="35" spans="1:19" ht="18.75">
      <c r="A35" s="845"/>
      <c r="B35" s="728"/>
      <c r="C35" s="729">
        <f>IF(B35="","",VLOOKUP(B35,'[21]Список уч-ов (алф)'!A:M,3,FALSE))</f>
      </c>
      <c r="D35" s="730">
        <f>IF(B35="","",VLOOKUP(B35,'[21]Список уч-ов (алф)'!A:M,7,FALSE))</f>
      </c>
      <c r="E35" s="848">
        <v>8</v>
      </c>
      <c r="F35" s="26">
        <v>5</v>
      </c>
      <c r="G35" s="20" t="str">
        <f>IF(F35="","",VLOOKUP(F35,'Список уч-ов (алф)'!A:Q,3,FALSE))</f>
        <v>ЖЕСТКОВ Александр</v>
      </c>
      <c r="H35" s="113"/>
      <c r="I35" s="28"/>
      <c r="J35" s="37"/>
      <c r="K35" s="29"/>
      <c r="L35" s="30"/>
      <c r="M35" s="23"/>
      <c r="N35" s="29"/>
      <c r="O35" s="30"/>
      <c r="P35" s="24"/>
      <c r="Q35" s="707"/>
      <c r="R35" s="28"/>
      <c r="S35" s="737"/>
    </row>
    <row r="36" spans="1:19" ht="12.75">
      <c r="A36" s="845">
        <v>16</v>
      </c>
      <c r="B36" s="731"/>
      <c r="C36" s="732">
        <f>IF(B36="","",VLOOKUP(B36,'[21]Список уч-ов (алф)'!A:M,3,FALSE))</f>
      </c>
      <c r="D36" s="733">
        <f>IF(B36="","",VLOOKUP(B36,'[21]Список уч-ов (алф)'!A:M,7,FALSE))</f>
      </c>
      <c r="E36" s="849"/>
      <c r="F36" s="45">
        <v>1</v>
      </c>
      <c r="G36" s="32" t="str">
        <f>IF(F36="","",VLOOKUP(F36,'Список уч-ов (алф)'!A:Q,3,FALSE))</f>
        <v>БОРЗУНОВ Владимир</v>
      </c>
      <c r="H36" s="29"/>
      <c r="I36" s="30"/>
      <c r="J36" s="23"/>
      <c r="K36" s="29"/>
      <c r="L36" s="30"/>
      <c r="M36" s="23"/>
      <c r="N36" s="44"/>
      <c r="O36" s="42"/>
      <c r="P36" s="23"/>
      <c r="Q36" s="707"/>
      <c r="R36" s="28"/>
      <c r="S36" s="842" t="s">
        <v>44</v>
      </c>
    </row>
    <row r="37" spans="1:19" ht="12.75">
      <c r="A37" s="845"/>
      <c r="B37" s="735"/>
      <c r="C37" s="734">
        <f>IF(B37="","",VLOOKUP(B37,'[21]Список уч-ов (алф)'!A:M,3,FALSE))</f>
      </c>
      <c r="D37" s="730">
        <f>IF(B37="","",VLOOKUP(B37,'[21]Список уч-ов (алф)'!A:M,7,FALSE))</f>
      </c>
      <c r="E37" s="13"/>
      <c r="F37" s="14"/>
      <c r="G37" s="23"/>
      <c r="H37" s="21"/>
      <c r="I37" s="22"/>
      <c r="J37" s="23"/>
      <c r="K37" s="21"/>
      <c r="L37" s="22"/>
      <c r="M37" s="23"/>
      <c r="N37" s="44"/>
      <c r="O37" s="42"/>
      <c r="P37" s="34"/>
      <c r="Q37" s="707"/>
      <c r="R37" s="19"/>
      <c r="S37" s="842"/>
    </row>
    <row r="38" spans="15:19" ht="18.75">
      <c r="O38" s="38">
        <v>12</v>
      </c>
      <c r="P38" s="710" t="str">
        <f>IF(O38="","",VLOOKUP(O38,'Список уч-ов (алф)'!A:Z,3,FALSE))</f>
        <v>ФЕДОРОВ Борис</v>
      </c>
      <c r="Q38" s="711"/>
      <c r="S38" s="736"/>
    </row>
    <row r="39" spans="15:19" ht="12.75">
      <c r="O39" s="31">
        <v>11</v>
      </c>
      <c r="P39" s="712" t="str">
        <f>IF(O39="","",VLOOKUP(O39,'Список уч-ов (алф)'!A:Z,3,FALSE))</f>
        <v>ЦУХЛОВ Юрий</v>
      </c>
      <c r="S39" s="842" t="s">
        <v>44</v>
      </c>
    </row>
    <row r="40" spans="16:19" ht="12.75">
      <c r="P40" s="712">
        <f>IF(O40="","",VLOOKUP(O40,'Список уч-ов (алф)'!J:Z,3,FALSE))</f>
      </c>
      <c r="S40" s="842"/>
    </row>
    <row r="41" spans="15:19" ht="18.75">
      <c r="O41" s="26">
        <v>9</v>
      </c>
      <c r="P41" s="713" t="str">
        <f>IF(O41="","",VLOOKUP(O41,'Список уч-ов (алф)'!A:Z,3,FALSE))</f>
        <v>КУТЛАЕВ Олег</v>
      </c>
      <c r="Q41" s="711"/>
      <c r="S41" s="739"/>
    </row>
    <row r="42" spans="15:19" ht="18">
      <c r="O42" s="45">
        <v>13</v>
      </c>
      <c r="P42" s="712" t="str">
        <f>IF(O42="","",VLOOKUP(O42,'Список уч-ов (алф)'!A:Z,3,FALSE))</f>
        <v>ГОРБАДЕЙ Яков</v>
      </c>
      <c r="S42" s="738"/>
    </row>
    <row r="46" spans="3:17" ht="15.75">
      <c r="C46" s="714"/>
      <c r="D46" s="715"/>
      <c r="E46" s="714"/>
      <c r="F46" s="716"/>
      <c r="G46" s="717"/>
      <c r="H46" s="718"/>
      <c r="I46" s="719"/>
      <c r="J46" s="717"/>
      <c r="K46" s="718"/>
      <c r="L46" s="719"/>
      <c r="M46" s="717"/>
      <c r="N46" s="718"/>
      <c r="O46" s="719"/>
      <c r="P46" s="717"/>
      <c r="Q46" s="718"/>
    </row>
    <row r="47" spans="3:17" ht="15.75">
      <c r="C47" s="714"/>
      <c r="D47" s="715"/>
      <c r="E47" s="714"/>
      <c r="F47" s="716"/>
      <c r="G47" s="717"/>
      <c r="H47" s="718"/>
      <c r="I47" s="719"/>
      <c r="J47" s="53"/>
      <c r="K47" s="718"/>
      <c r="L47" s="719"/>
      <c r="M47" s="717"/>
      <c r="N47" s="718"/>
      <c r="O47" s="719"/>
      <c r="P47" s="717"/>
      <c r="Q47" s="718"/>
    </row>
    <row r="48" spans="3:17" ht="15.75">
      <c r="C48" s="714"/>
      <c r="D48" s="715"/>
      <c r="E48" s="714"/>
      <c r="F48" s="716"/>
      <c r="G48" s="717"/>
      <c r="H48" s="718"/>
      <c r="I48" s="719"/>
      <c r="J48" s="717"/>
      <c r="K48" s="718"/>
      <c r="L48" s="719"/>
      <c r="M48" s="717"/>
      <c r="N48" s="718"/>
      <c r="O48" s="719"/>
      <c r="P48" s="717"/>
      <c r="Q48" s="718"/>
    </row>
    <row r="49" spans="4:17" ht="15.75">
      <c r="D49" s="715"/>
      <c r="E49" s="714"/>
      <c r="F49" s="716"/>
      <c r="G49" s="717"/>
      <c r="H49" s="718"/>
      <c r="I49" s="719"/>
      <c r="J49" s="717"/>
      <c r="K49" s="718"/>
      <c r="L49" s="719"/>
      <c r="M49" s="717"/>
      <c r="N49" s="718"/>
      <c r="O49" s="719"/>
      <c r="P49" s="717"/>
      <c r="Q49" s="718"/>
    </row>
    <row r="50" spans="3:19" ht="15.75">
      <c r="C50" s="720" t="s">
        <v>282</v>
      </c>
      <c r="D50" s="715"/>
      <c r="E50" s="720"/>
      <c r="F50" s="721"/>
      <c r="G50" s="722"/>
      <c r="H50" s="715"/>
      <c r="I50" s="723"/>
      <c r="J50" s="722"/>
      <c r="K50" s="715"/>
      <c r="L50" s="723"/>
      <c r="M50" s="722"/>
      <c r="N50" s="715"/>
      <c r="O50" s="723"/>
      <c r="P50" s="722" t="s">
        <v>281</v>
      </c>
      <c r="Q50" s="715"/>
      <c r="R50" s="723"/>
      <c r="S50" s="722"/>
    </row>
    <row r="51" spans="3:19" ht="15.75">
      <c r="C51" s="720"/>
      <c r="D51" s="715"/>
      <c r="E51" s="720"/>
      <c r="F51" s="721"/>
      <c r="G51" s="722"/>
      <c r="H51" s="715"/>
      <c r="I51" s="723"/>
      <c r="J51" s="722"/>
      <c r="K51" s="715"/>
      <c r="L51" s="723"/>
      <c r="M51" s="722"/>
      <c r="N51" s="715"/>
      <c r="O51" s="723"/>
      <c r="P51" s="722"/>
      <c r="Q51" s="715"/>
      <c r="R51" s="723"/>
      <c r="S51" s="722"/>
    </row>
    <row r="52" spans="3:19" ht="15.75">
      <c r="C52" s="720"/>
      <c r="D52" s="715"/>
      <c r="E52" s="720"/>
      <c r="F52" s="721"/>
      <c r="G52" s="722"/>
      <c r="H52" s="715"/>
      <c r="I52" s="723"/>
      <c r="J52" s="722"/>
      <c r="K52" s="715"/>
      <c r="L52" s="723"/>
      <c r="M52" s="722"/>
      <c r="N52" s="715"/>
      <c r="O52" s="723"/>
      <c r="P52" s="722"/>
      <c r="Q52" s="715"/>
      <c r="R52" s="723"/>
      <c r="S52" s="722"/>
    </row>
    <row r="53" spans="3:19" ht="15.75">
      <c r="C53" s="720" t="s">
        <v>283</v>
      </c>
      <c r="D53" s="715"/>
      <c r="E53" s="720"/>
      <c r="F53" s="721"/>
      <c r="G53" s="722"/>
      <c r="H53" s="715"/>
      <c r="I53" s="723"/>
      <c r="J53" s="722"/>
      <c r="K53" s="715"/>
      <c r="L53" s="723"/>
      <c r="M53" s="722"/>
      <c r="N53" s="715"/>
      <c r="O53" s="723"/>
      <c r="P53" s="722" t="s">
        <v>288</v>
      </c>
      <c r="Q53" s="715"/>
      <c r="R53" s="723"/>
      <c r="S53" s="722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40">
    <mergeCell ref="A1:S1"/>
    <mergeCell ref="A2:S2"/>
    <mergeCell ref="A3:S3"/>
    <mergeCell ref="A6:A7"/>
    <mergeCell ref="E7:E8"/>
    <mergeCell ref="A8:A9"/>
    <mergeCell ref="H9:H10"/>
    <mergeCell ref="A10:A11"/>
    <mergeCell ref="E11:E12"/>
    <mergeCell ref="K11:K16"/>
    <mergeCell ref="N15:N28"/>
    <mergeCell ref="A16:A17"/>
    <mergeCell ref="H17:H18"/>
    <mergeCell ref="A18:A19"/>
    <mergeCell ref="E19:E20"/>
    <mergeCell ref="A20:A21"/>
    <mergeCell ref="A22:A23"/>
    <mergeCell ref="K27:K32"/>
    <mergeCell ref="A28:A29"/>
    <mergeCell ref="A30:A31"/>
    <mergeCell ref="E31:E32"/>
    <mergeCell ref="A12:A13"/>
    <mergeCell ref="A14:A15"/>
    <mergeCell ref="E15:E16"/>
    <mergeCell ref="A36:A37"/>
    <mergeCell ref="E23:E24"/>
    <mergeCell ref="A24:A25"/>
    <mergeCell ref="H25:H26"/>
    <mergeCell ref="A26:A27"/>
    <mergeCell ref="E27:E28"/>
    <mergeCell ref="S36:S37"/>
    <mergeCell ref="S19:S20"/>
    <mergeCell ref="S30:S31"/>
    <mergeCell ref="S39:S40"/>
    <mergeCell ref="A4:S4"/>
    <mergeCell ref="A32:A33"/>
    <mergeCell ref="H33:H34"/>
    <mergeCell ref="S33:S34"/>
    <mergeCell ref="A34:A35"/>
    <mergeCell ref="E35:E36"/>
  </mergeCells>
  <printOptions horizontalCentered="1"/>
  <pageMargins left="0.1968503937007874" right="0.1968503937007874" top="0.1968503937007874" bottom="0" header="0.11811023622047245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1"/>
  <sheetViews>
    <sheetView zoomScale="110" zoomScaleNormal="110" zoomScalePageLayoutView="0" workbookViewId="0" topLeftCell="A1">
      <selection activeCell="J6" sqref="J6:M6"/>
    </sheetView>
  </sheetViews>
  <sheetFormatPr defaultColWidth="9.33203125" defaultRowHeight="12.75" outlineLevelCol="1"/>
  <cols>
    <col min="1" max="1" width="4.33203125" style="676" customWidth="1"/>
    <col min="2" max="2" width="3.5" style="675" hidden="1" customWidth="1" outlineLevel="1"/>
    <col min="3" max="3" width="14.83203125" style="677" customWidth="1" collapsed="1"/>
    <col min="4" max="4" width="5.5" style="678" customWidth="1"/>
    <col min="5" max="5" width="3.16015625" style="679" customWidth="1"/>
    <col min="6" max="6" width="3.5" style="610" hidden="1" customWidth="1" outlineLevel="1"/>
    <col min="7" max="7" width="13.66015625" style="680" customWidth="1" collapsed="1"/>
    <col min="8" max="8" width="2.83203125" style="573" customWidth="1"/>
    <col min="9" max="9" width="3.5" style="675" hidden="1" customWidth="1" outlineLevel="1"/>
    <col min="10" max="10" width="13.66015625" style="681" customWidth="1" collapsed="1"/>
    <col min="11" max="11" width="3" style="573" customWidth="1"/>
    <col min="12" max="12" width="3.5" style="675" hidden="1" customWidth="1" outlineLevel="1"/>
    <col min="13" max="13" width="13.66015625" style="680" customWidth="1" collapsed="1"/>
    <col min="14" max="14" width="3.83203125" style="573" customWidth="1"/>
    <col min="15" max="15" width="3.5" style="675" hidden="1" customWidth="1" outlineLevel="1"/>
    <col min="16" max="16" width="14.33203125" style="680" customWidth="1" collapsed="1"/>
    <col min="17" max="17" width="2.83203125" style="573" customWidth="1"/>
    <col min="18" max="18" width="3.5" style="675" hidden="1" customWidth="1" outlineLevel="1"/>
    <col min="19" max="19" width="20" style="573" customWidth="1" collapsed="1"/>
    <col min="20" max="16384" width="9.33203125" style="573" customWidth="1"/>
  </cols>
  <sheetData>
    <row r="1" spans="1:19" ht="17.25" customHeight="1">
      <c r="A1" s="868" t="str">
        <f>'Список уч-ов'!A1:H1</f>
        <v>ЧЕМПИОНАТ РОССИИ ПО НАСТОЛЬНОМУ ТЕННИСУ СРЕДИ ВЕТЕРАНОВ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</row>
    <row r="2" spans="1:19" ht="17.25" customHeight="1" thickBot="1">
      <c r="A2" s="869" t="str">
        <f>'Список уч-ов'!A2:H2</f>
        <v>25-28 февраля 2016 года г., г. Самара, ЦНТ "Первая ракетка"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</row>
    <row r="3" spans="1:19" s="11" customFormat="1" ht="19.5" customHeight="1">
      <c r="A3" s="852" t="str">
        <f>'Список уч-ов'!B4</f>
        <v>ВОЗРАСТНАЯ КАТЕГОРИЯ: МУЖЧИНЫ 75-79 лет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</row>
    <row r="4" spans="1:19" s="11" customFormat="1" ht="19.5" customHeight="1">
      <c r="A4" s="844" t="s">
        <v>96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</row>
    <row r="5" spans="1:19" s="11" customFormat="1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0.5" customHeight="1">
      <c r="A6" s="861">
        <v>1</v>
      </c>
      <c r="B6" s="574"/>
      <c r="C6" s="575">
        <f>IF(B6="","",VLOOKUP(B6,'Список уч-ов'!$A:$L,11,FALSE))</f>
      </c>
      <c r="D6" s="576">
        <f>IF(B6="","",VLOOKUP(B6,'Список уч-ов'!$A:$L,7,FALSE))</f>
      </c>
      <c r="E6" s="577"/>
      <c r="F6" s="578"/>
      <c r="G6" s="579"/>
      <c r="H6" s="580"/>
      <c r="I6" s="581"/>
      <c r="J6" s="864"/>
      <c r="K6" s="865"/>
      <c r="L6" s="865"/>
      <c r="M6" s="865"/>
      <c r="N6" s="580"/>
      <c r="O6" s="580"/>
      <c r="P6" s="580"/>
      <c r="Q6" s="580"/>
      <c r="R6" s="580"/>
      <c r="S6" s="582" t="s">
        <v>98</v>
      </c>
    </row>
    <row r="7" spans="1:18" ht="10.5" customHeight="1">
      <c r="A7" s="861"/>
      <c r="B7" s="583"/>
      <c r="C7" s="584">
        <f>IF(B7="","",VLOOKUP(B7,'Список уч-ов'!$A:$L,11,FALSE))</f>
      </c>
      <c r="D7" s="585">
        <f>IF(B7="","",VLOOKUP(B7,'Список уч-ов'!$A:$L,7,FALSE))</f>
      </c>
      <c r="E7" s="862">
        <v>1</v>
      </c>
      <c r="F7" s="586"/>
      <c r="G7" s="587">
        <f>IF(F7="","",VLOOKUP(F7,'Список уч-ов'!$A:$L,11,FALSE))</f>
      </c>
      <c r="H7" s="580"/>
      <c r="I7" s="581"/>
      <c r="J7" s="588"/>
      <c r="K7" s="580"/>
      <c r="L7" s="581"/>
      <c r="M7" s="579"/>
      <c r="N7" s="580"/>
      <c r="O7" s="581"/>
      <c r="P7" s="589"/>
      <c r="Q7" s="580"/>
      <c r="R7" s="581"/>
    </row>
    <row r="8" spans="1:19" ht="10.5" customHeight="1">
      <c r="A8" s="853">
        <v>2</v>
      </c>
      <c r="B8" s="591"/>
      <c r="C8" s="592">
        <f>IF(B8="","",VLOOKUP(B8,'Список уч-ов'!$A:$L,11,FALSE))</f>
      </c>
      <c r="D8" s="593">
        <f>IF(B8="","",VLOOKUP(B8,'Список уч-ов'!$A:$L,7,FALSE))</f>
      </c>
      <c r="E8" s="863"/>
      <c r="F8" s="586"/>
      <c r="G8" s="594">
        <f>IF(F8="","",VLOOKUP(F8,'Список уч-ов'!$A:$L,11,FALSE))</f>
      </c>
      <c r="H8" s="595"/>
      <c r="I8" s="596"/>
      <c r="J8" s="588"/>
      <c r="K8" s="597"/>
      <c r="L8" s="598"/>
      <c r="M8" s="579"/>
      <c r="N8" s="597"/>
      <c r="O8" s="598"/>
      <c r="P8" s="589"/>
      <c r="Q8" s="597"/>
      <c r="R8" s="598"/>
      <c r="S8" s="599"/>
    </row>
    <row r="9" spans="1:19" ht="10.5" customHeight="1">
      <c r="A9" s="853"/>
      <c r="B9" s="600"/>
      <c r="C9" s="601">
        <f>IF(B9="","",VLOOKUP(B9,'Список уч-ов'!$A:$L,11,FALSE))</f>
      </c>
      <c r="D9" s="602">
        <f>IF(B9="","",VLOOKUP(B9,'Список уч-ов'!$A:$L,7,FALSE))</f>
      </c>
      <c r="E9" s="577"/>
      <c r="F9" s="578"/>
      <c r="G9" s="579"/>
      <c r="H9" s="860">
        <v>33</v>
      </c>
      <c r="I9" s="586"/>
      <c r="J9" s="603">
        <f>IF(I9="","",VLOOKUP(I9,'Список уч-ов'!$A:$L,11,FALSE))</f>
      </c>
      <c r="K9" s="597"/>
      <c r="L9" s="598"/>
      <c r="M9" s="579"/>
      <c r="N9" s="597"/>
      <c r="O9" s="598"/>
      <c r="P9" s="589"/>
      <c r="Q9" s="597"/>
      <c r="R9" s="598"/>
      <c r="S9" s="599"/>
    </row>
    <row r="10" spans="1:19" ht="10.5" customHeight="1">
      <c r="A10" s="861">
        <v>3</v>
      </c>
      <c r="B10" s="574"/>
      <c r="C10" s="575">
        <f>IF(B10="","",VLOOKUP(B10,'Список уч-ов'!$A:$L,11,FALSE))</f>
      </c>
      <c r="D10" s="576">
        <f>IF(B10="","",VLOOKUP(B10,'Список уч-ов'!$A:$L,7,FALSE))</f>
      </c>
      <c r="E10" s="577"/>
      <c r="F10" s="578"/>
      <c r="G10" s="579"/>
      <c r="H10" s="860"/>
      <c r="I10" s="586"/>
      <c r="J10" s="604">
        <f>IF(I10="","",VLOOKUP(I10,'Список уч-ов'!$A:$L,11,FALSE))</f>
      </c>
      <c r="K10" s="595"/>
      <c r="L10" s="596"/>
      <c r="M10" s="579"/>
      <c r="N10" s="597"/>
      <c r="O10" s="598"/>
      <c r="P10" s="589"/>
      <c r="Q10" s="597"/>
      <c r="R10" s="598"/>
      <c r="S10" s="599"/>
    </row>
    <row r="11" spans="1:19" ht="10.5" customHeight="1">
      <c r="A11" s="861"/>
      <c r="B11" s="583"/>
      <c r="C11" s="584">
        <f>IF(B11="","",VLOOKUP(B11,'Список уч-ов'!$A:$L,11,FALSE))</f>
      </c>
      <c r="D11" s="585">
        <f>IF(B11="","",VLOOKUP(B11,'Список уч-ов'!$A:$L,7,FALSE))</f>
      </c>
      <c r="E11" s="862">
        <v>2</v>
      </c>
      <c r="F11" s="586"/>
      <c r="G11" s="605">
        <f>IF(F11="","",VLOOKUP(F11,'Список уч-ов'!$A:$L,11,FALSE))</f>
      </c>
      <c r="H11" s="606"/>
      <c r="I11" s="596"/>
      <c r="J11" s="588"/>
      <c r="K11" s="607"/>
      <c r="L11" s="596"/>
      <c r="M11" s="579"/>
      <c r="N11" s="597"/>
      <c r="O11" s="598"/>
      <c r="P11" s="589"/>
      <c r="Q11" s="597"/>
      <c r="R11" s="598"/>
      <c r="S11" s="599"/>
    </row>
    <row r="12" spans="1:19" ht="10.5" customHeight="1">
      <c r="A12" s="853">
        <v>4</v>
      </c>
      <c r="B12" s="591"/>
      <c r="C12" s="608">
        <f>IF(B12="","",VLOOKUP(B12,'Список уч-ов'!$A:$L,11,FALSE))</f>
      </c>
      <c r="D12" s="593">
        <f>IF(B12="","",VLOOKUP(B12,'Список уч-ов'!$A:$L,7,FALSE))</f>
      </c>
      <c r="E12" s="863"/>
      <c r="F12" s="586"/>
      <c r="G12" s="587">
        <f>IF(F12="","",VLOOKUP(F12,'Список уч-ов'!$A:$L,11,FALSE))</f>
      </c>
      <c r="H12" s="597"/>
      <c r="I12" s="598"/>
      <c r="J12" s="588"/>
      <c r="K12" s="607"/>
      <c r="L12" s="596"/>
      <c r="M12" s="579"/>
      <c r="N12" s="597"/>
      <c r="O12" s="598"/>
      <c r="P12" s="589"/>
      <c r="Q12" s="597"/>
      <c r="R12" s="598"/>
      <c r="S12" s="599"/>
    </row>
    <row r="13" spans="1:19" ht="10.5" customHeight="1">
      <c r="A13" s="853"/>
      <c r="B13" s="600"/>
      <c r="C13" s="609">
        <f>IF(B13="","",VLOOKUP(B13,'Список уч-ов'!$A:$L,11,FALSE))</f>
      </c>
      <c r="D13" s="602">
        <f>IF(B13="","",VLOOKUP(B13,'Список уч-ов'!$A:$L,7,FALSE))</f>
      </c>
      <c r="E13" s="577"/>
      <c r="G13" s="578"/>
      <c r="H13" s="597"/>
      <c r="I13" s="598"/>
      <c r="J13" s="611"/>
      <c r="K13" s="860">
        <v>49</v>
      </c>
      <c r="L13" s="586"/>
      <c r="M13" s="603">
        <f>IF(L13="","",VLOOKUP(L13,'Список уч-ов'!$A:$L,11,FALSE))</f>
      </c>
      <c r="N13" s="597"/>
      <c r="O13" s="598"/>
      <c r="P13" s="589"/>
      <c r="Q13" s="597"/>
      <c r="R13" s="598"/>
      <c r="S13" s="597"/>
    </row>
    <row r="14" spans="1:19" ht="10.5" customHeight="1">
      <c r="A14" s="861">
        <v>5</v>
      </c>
      <c r="B14" s="574"/>
      <c r="C14" s="575">
        <f>IF(B14="","",VLOOKUP(B14,'Список уч-ов'!$A:$L,11,FALSE))</f>
      </c>
      <c r="D14" s="576">
        <f>IF(B14="","",VLOOKUP(B14,'Список уч-ов'!$A:$L,7,FALSE))</f>
      </c>
      <c r="E14" s="577"/>
      <c r="F14" s="578"/>
      <c r="G14" s="579"/>
      <c r="H14" s="597"/>
      <c r="I14" s="598"/>
      <c r="J14" s="612"/>
      <c r="K14" s="860"/>
      <c r="L14" s="586"/>
      <c r="M14" s="604">
        <f>IF(L14="","",VLOOKUP(L14,'Список уч-ов'!$A:$L,11,FALSE))</f>
      </c>
      <c r="N14" s="595"/>
      <c r="O14" s="596"/>
      <c r="P14" s="589"/>
      <c r="Q14" s="597"/>
      <c r="R14" s="598"/>
      <c r="S14" s="599"/>
    </row>
    <row r="15" spans="1:19" ht="10.5" customHeight="1">
      <c r="A15" s="861"/>
      <c r="B15" s="583"/>
      <c r="C15" s="584">
        <f>IF(B15="","",VLOOKUP(B15,'Список уч-ов'!$A:$L,11,FALSE))</f>
      </c>
      <c r="D15" s="585">
        <f>IF(B15="","",VLOOKUP(B15,'Список уч-ов'!$A:$L,7,FALSE))</f>
      </c>
      <c r="E15" s="862">
        <v>3</v>
      </c>
      <c r="F15" s="586"/>
      <c r="G15" s="605">
        <f>IF(F15="","",VLOOKUP(F15,'Список уч-ов'!$A:$L,11,FALSE))</f>
      </c>
      <c r="H15" s="597"/>
      <c r="I15" s="598"/>
      <c r="J15" s="588"/>
      <c r="K15" s="607"/>
      <c r="L15" s="596"/>
      <c r="M15" s="579"/>
      <c r="N15" s="607"/>
      <c r="O15" s="596"/>
      <c r="P15" s="589"/>
      <c r="Q15" s="597"/>
      <c r="R15" s="598"/>
      <c r="S15" s="599"/>
    </row>
    <row r="16" spans="1:19" ht="10.5" customHeight="1">
      <c r="A16" s="853">
        <v>6</v>
      </c>
      <c r="B16" s="591"/>
      <c r="C16" s="592">
        <f>IF(B16="","",VLOOKUP(B16,'Список уч-ов'!$A:$L,11,FALSE))</f>
      </c>
      <c r="D16" s="593">
        <f>IF(B16="","",VLOOKUP(B16,'Список уч-ов'!$A:$L,7,FALSE))</f>
      </c>
      <c r="E16" s="863"/>
      <c r="F16" s="586"/>
      <c r="G16" s="594">
        <f>IF(F16="","",VLOOKUP(F16,'Список уч-ов'!$A:$L,11,FALSE))</f>
      </c>
      <c r="H16" s="595"/>
      <c r="I16" s="596"/>
      <c r="J16" s="588"/>
      <c r="K16" s="607"/>
      <c r="L16" s="596"/>
      <c r="M16" s="579"/>
      <c r="N16" s="607"/>
      <c r="O16" s="596"/>
      <c r="P16" s="589"/>
      <c r="Q16" s="597"/>
      <c r="R16" s="598"/>
      <c r="S16" s="599"/>
    </row>
    <row r="17" spans="1:19" ht="10.5" customHeight="1">
      <c r="A17" s="853"/>
      <c r="B17" s="600"/>
      <c r="C17" s="601">
        <f>IF(B17="","",VLOOKUP(B17,'Список уч-ов'!$A:$L,11,FALSE))</f>
      </c>
      <c r="D17" s="602">
        <f>IF(B17="","",VLOOKUP(B17,'Список уч-ов'!$A:$L,7,FALSE))</f>
      </c>
      <c r="E17" s="577"/>
      <c r="F17" s="578"/>
      <c r="G17" s="579"/>
      <c r="H17" s="867">
        <v>34</v>
      </c>
      <c r="I17" s="613"/>
      <c r="J17" s="614">
        <f>IF(I17="","",VLOOKUP(I17,'Список уч-ов'!$A:$L,11,FALSE))</f>
      </c>
      <c r="K17" s="606"/>
      <c r="L17" s="596"/>
      <c r="M17" s="579"/>
      <c r="N17" s="607"/>
      <c r="O17" s="596"/>
      <c r="P17" s="589"/>
      <c r="Q17" s="597"/>
      <c r="R17" s="598"/>
      <c r="S17" s="599"/>
    </row>
    <row r="18" spans="1:19" ht="10.5" customHeight="1">
      <c r="A18" s="861">
        <v>7</v>
      </c>
      <c r="B18" s="574"/>
      <c r="C18" s="615">
        <f>IF(B18="","",VLOOKUP(B18,'Список уч-ов'!$A:$L,11,FALSE))</f>
      </c>
      <c r="D18" s="576">
        <f>IF(B18="","",VLOOKUP(B18,'Список уч-ов'!$A:$L,7,FALSE))</f>
      </c>
      <c r="E18" s="616"/>
      <c r="F18" s="617"/>
      <c r="G18" s="579"/>
      <c r="H18" s="867"/>
      <c r="I18" s="586"/>
      <c r="J18" s="603">
        <f>IF(I18="","",VLOOKUP(I18,'Список уч-ов'!$A:$L,11,FALSE))</f>
      </c>
      <c r="K18" s="597"/>
      <c r="L18" s="598"/>
      <c r="M18" s="579"/>
      <c r="N18" s="607"/>
      <c r="O18" s="596"/>
      <c r="P18" s="589"/>
      <c r="Q18" s="597"/>
      <c r="R18" s="598"/>
      <c r="S18" s="599"/>
    </row>
    <row r="19" spans="1:19" ht="10.5" customHeight="1">
      <c r="A19" s="861"/>
      <c r="B19" s="583"/>
      <c r="C19" s="618">
        <f>IF(B19="","",VLOOKUP(B19,'Список уч-ов'!$A:$L,11,FALSE))</f>
      </c>
      <c r="D19" s="585">
        <f>IF(B19="","",VLOOKUP(B19,'Список уч-ов'!$A:$L,7,FALSE))</f>
      </c>
      <c r="E19" s="862">
        <v>4</v>
      </c>
      <c r="F19" s="613"/>
      <c r="G19" s="605">
        <f>IF(F19="","",VLOOKUP(F19,'Список уч-ов'!$A:$L,11,FALSE))</f>
      </c>
      <c r="H19" s="606"/>
      <c r="I19" s="596"/>
      <c r="J19" s="588"/>
      <c r="K19" s="597"/>
      <c r="L19" s="598"/>
      <c r="M19" s="579"/>
      <c r="N19" s="607"/>
      <c r="O19" s="596"/>
      <c r="P19" s="589"/>
      <c r="Q19" s="597"/>
      <c r="R19" s="598"/>
      <c r="S19" s="599"/>
    </row>
    <row r="20" spans="1:19" ht="10.5" customHeight="1">
      <c r="A20" s="853">
        <v>8</v>
      </c>
      <c r="B20" s="591"/>
      <c r="C20" s="608">
        <f>IF(B20="","",VLOOKUP(B20,'Список уч-ов'!$A:$L,11,FALSE))</f>
      </c>
      <c r="D20" s="593">
        <f>IF(B20="","",VLOOKUP(B20,'Список уч-ов'!$A:$L,7,FALSE))</f>
      </c>
      <c r="E20" s="863"/>
      <c r="F20" s="586"/>
      <c r="G20" s="587">
        <f>IF(F20="","",VLOOKUP(F20,'Список уч-ов'!$A:$L,11,FALSE))</f>
      </c>
      <c r="H20" s="597"/>
      <c r="I20" s="598"/>
      <c r="J20" s="588"/>
      <c r="K20" s="597"/>
      <c r="L20" s="598"/>
      <c r="M20" s="579"/>
      <c r="N20" s="607"/>
      <c r="O20" s="596"/>
      <c r="P20" s="589"/>
      <c r="Q20" s="597"/>
      <c r="R20" s="598"/>
      <c r="S20" s="599"/>
    </row>
    <row r="21" spans="1:19" ht="10.5" customHeight="1">
      <c r="A21" s="853"/>
      <c r="B21" s="600"/>
      <c r="C21" s="609">
        <f>IF(B21="","",VLOOKUP(B21,'Список уч-ов'!$A:$L,11,FALSE))</f>
      </c>
      <c r="D21" s="602">
        <f>IF(B21="","",VLOOKUP(B21,'Список уч-ов'!$A:$L,7,FALSE))</f>
      </c>
      <c r="E21" s="577"/>
      <c r="F21" s="578"/>
      <c r="G21" s="579"/>
      <c r="H21" s="597"/>
      <c r="I21" s="598"/>
      <c r="J21" s="588"/>
      <c r="K21" s="597"/>
      <c r="L21" s="598"/>
      <c r="M21" s="619"/>
      <c r="N21" s="860">
        <v>57</v>
      </c>
      <c r="O21" s="613"/>
      <c r="P21" s="614">
        <f>IF(O21="","",VLOOKUP(O21,'Список уч-ов'!$A:$L,11,FALSE))</f>
      </c>
      <c r="Q21" s="620"/>
      <c r="R21" s="596"/>
      <c r="S21" s="599"/>
    </row>
    <row r="22" spans="1:19" ht="10.5" customHeight="1">
      <c r="A22" s="861">
        <v>9</v>
      </c>
      <c r="B22" s="574"/>
      <c r="C22" s="575">
        <f>IF(B22="","",VLOOKUP(B22,'Список уч-ов'!$A:$L,11,FALSE))</f>
      </c>
      <c r="D22" s="576">
        <f>IF(B22="","",VLOOKUP(B22,'Список уч-ов'!$A:$L,7,FALSE))</f>
      </c>
      <c r="E22" s="577"/>
      <c r="F22" s="578"/>
      <c r="G22" s="579"/>
      <c r="H22" s="597"/>
      <c r="I22" s="598"/>
      <c r="J22" s="588"/>
      <c r="K22" s="597"/>
      <c r="L22" s="598"/>
      <c r="M22" s="621"/>
      <c r="N22" s="860"/>
      <c r="O22" s="586"/>
      <c r="P22" s="622">
        <f>IF(O22="","",VLOOKUP(O22,'Список уч-ов'!$A:$L,11,FALSE))</f>
      </c>
      <c r="Q22" s="595"/>
      <c r="R22" s="596"/>
      <c r="S22" s="599"/>
    </row>
    <row r="23" spans="1:19" ht="10.5" customHeight="1">
      <c r="A23" s="861"/>
      <c r="B23" s="583"/>
      <c r="C23" s="584">
        <f>IF(B23="","",VLOOKUP(B23,'Список уч-ов'!$A:$L,11,FALSE))</f>
      </c>
      <c r="D23" s="585">
        <f>IF(B23="","",VLOOKUP(B23,'Список уч-ов'!$A:$L,7,FALSE))</f>
      </c>
      <c r="E23" s="862">
        <v>5</v>
      </c>
      <c r="F23" s="586"/>
      <c r="G23" s="587">
        <f>IF(F23="","",VLOOKUP(F23,'Список уч-ов'!$A:$L,11,FALSE))</f>
      </c>
      <c r="H23" s="597"/>
      <c r="I23" s="598"/>
      <c r="J23" s="588"/>
      <c r="K23" s="597"/>
      <c r="L23" s="598"/>
      <c r="M23" s="579"/>
      <c r="N23" s="607"/>
      <c r="O23" s="596"/>
      <c r="P23" s="589"/>
      <c r="Q23" s="607"/>
      <c r="R23" s="596"/>
      <c r="S23" s="599"/>
    </row>
    <row r="24" spans="1:19" ht="10.5" customHeight="1">
      <c r="A24" s="853">
        <v>10</v>
      </c>
      <c r="B24" s="591"/>
      <c r="C24" s="592">
        <f>IF(B24="","",VLOOKUP(B24,'Список уч-ов'!$A:$L,11,FALSE))</f>
      </c>
      <c r="D24" s="593">
        <f>IF(B24="","",VLOOKUP(B24,'Список уч-ов'!$A:$L,7,FALSE))</f>
      </c>
      <c r="E24" s="863"/>
      <c r="F24" s="586"/>
      <c r="G24" s="594">
        <f>IF(F24="","",VLOOKUP(F24,'Список уч-ов'!$A:$L,11,FALSE))</f>
      </c>
      <c r="H24" s="595"/>
      <c r="I24" s="596"/>
      <c r="J24" s="588"/>
      <c r="K24" s="597"/>
      <c r="L24" s="598"/>
      <c r="M24" s="579"/>
      <c r="N24" s="607"/>
      <c r="O24" s="596"/>
      <c r="P24" s="589"/>
      <c r="Q24" s="607"/>
      <c r="R24" s="596"/>
      <c r="S24" s="599"/>
    </row>
    <row r="25" spans="1:19" ht="10.5" customHeight="1">
      <c r="A25" s="853"/>
      <c r="B25" s="600"/>
      <c r="C25" s="601">
        <f>IF(B25="","",VLOOKUP(B25,'Список уч-ов'!$A:$L,11,FALSE))</f>
      </c>
      <c r="D25" s="602">
        <f>IF(B25="","",VLOOKUP(B25,'Список уч-ов'!$A:$L,7,FALSE))</f>
      </c>
      <c r="E25" s="577"/>
      <c r="F25" s="578"/>
      <c r="G25" s="579"/>
      <c r="H25" s="860">
        <v>35</v>
      </c>
      <c r="I25" s="586"/>
      <c r="J25" s="614">
        <f>IF(I25="","",VLOOKUP(I25,'Список уч-ов'!$A:$L,11,FALSE))</f>
      </c>
      <c r="K25" s="597"/>
      <c r="L25" s="598"/>
      <c r="M25" s="579"/>
      <c r="N25" s="607"/>
      <c r="O25" s="596"/>
      <c r="P25" s="589"/>
      <c r="Q25" s="607"/>
      <c r="R25" s="596"/>
      <c r="S25" s="599"/>
    </row>
    <row r="26" spans="1:19" ht="10.5" customHeight="1">
      <c r="A26" s="861">
        <v>11</v>
      </c>
      <c r="B26" s="574"/>
      <c r="C26" s="615">
        <f>IF(B26="","",VLOOKUP(B26,'Список уч-ов'!$A:$L,11,FALSE))</f>
      </c>
      <c r="D26" s="576">
        <f>IF(B26="","",VLOOKUP(B26,'Список уч-ов'!$A:$L,7,FALSE))</f>
      </c>
      <c r="E26" s="624"/>
      <c r="F26" s="578"/>
      <c r="G26" s="579"/>
      <c r="H26" s="860"/>
      <c r="I26" s="586"/>
      <c r="J26" s="604">
        <f>IF(I26="","",VLOOKUP(I26,'Список уч-ов'!$A:$L,11,FALSE))</f>
      </c>
      <c r="K26" s="595"/>
      <c r="L26" s="596"/>
      <c r="M26" s="579"/>
      <c r="N26" s="607"/>
      <c r="O26" s="596"/>
      <c r="P26" s="589"/>
      <c r="Q26" s="607"/>
      <c r="R26" s="596"/>
      <c r="S26" s="599"/>
    </row>
    <row r="27" spans="1:19" ht="10.5" customHeight="1">
      <c r="A27" s="861"/>
      <c r="B27" s="583"/>
      <c r="C27" s="618">
        <f>IF(B27="","",VLOOKUP(B27,'Список уч-ов'!$A:$L,11,FALSE))</f>
      </c>
      <c r="D27" s="585">
        <f>IF(B27="","",VLOOKUP(B27,'Список уч-ов'!$A:$L,7,FALSE))</f>
      </c>
      <c r="E27" s="862">
        <v>6</v>
      </c>
      <c r="F27" s="586"/>
      <c r="G27" s="605">
        <f>IF(F27="","",VLOOKUP(F27,'Список уч-ов'!$A:$L,11,FALSE))</f>
      </c>
      <c r="H27" s="606"/>
      <c r="I27" s="596"/>
      <c r="J27" s="588"/>
      <c r="K27" s="607"/>
      <c r="L27" s="596"/>
      <c r="M27" s="579"/>
      <c r="N27" s="607"/>
      <c r="O27" s="596"/>
      <c r="P27" s="589"/>
      <c r="Q27" s="607"/>
      <c r="R27" s="596"/>
      <c r="S27" s="599"/>
    </row>
    <row r="28" spans="1:19" ht="10.5" customHeight="1">
      <c r="A28" s="853">
        <v>12</v>
      </c>
      <c r="B28" s="591"/>
      <c r="C28" s="608">
        <f>IF(B28="","",VLOOKUP(B28,'Список уч-ов'!$A:$L,11,FALSE))</f>
      </c>
      <c r="D28" s="593">
        <f>IF(B28="","",VLOOKUP(B28,'Список уч-ов'!$A:$L,7,FALSE))</f>
      </c>
      <c r="E28" s="863"/>
      <c r="F28" s="586"/>
      <c r="G28" s="587">
        <f>IF(F28="","",VLOOKUP(F28,'Список уч-ов'!$A:$L,11,FALSE))</f>
      </c>
      <c r="H28" s="597"/>
      <c r="I28" s="598"/>
      <c r="J28" s="588"/>
      <c r="K28" s="607"/>
      <c r="L28" s="596"/>
      <c r="M28" s="579"/>
      <c r="N28" s="607"/>
      <c r="O28" s="596"/>
      <c r="P28" s="589"/>
      <c r="Q28" s="607"/>
      <c r="R28" s="596"/>
      <c r="S28" s="599"/>
    </row>
    <row r="29" spans="1:19" ht="10.5" customHeight="1">
      <c r="A29" s="853"/>
      <c r="B29" s="600"/>
      <c r="C29" s="609">
        <f>IF(B29="","",VLOOKUP(B29,'Список уч-ов'!$A:$L,11,FALSE))</f>
      </c>
      <c r="D29" s="602">
        <f>IF(B29="","",VLOOKUP(B29,'Список уч-ов'!$A:$L,7,FALSE))</f>
      </c>
      <c r="E29" s="577"/>
      <c r="F29" s="578"/>
      <c r="G29" s="579"/>
      <c r="H29" s="597"/>
      <c r="I29" s="598"/>
      <c r="J29" s="611"/>
      <c r="K29" s="860">
        <v>50</v>
      </c>
      <c r="L29" s="586"/>
      <c r="M29" s="614">
        <f>IF(L29="","",VLOOKUP(L29,'Список уч-ов'!$A:$L,11,FALSE))</f>
      </c>
      <c r="N29" s="606"/>
      <c r="O29" s="596"/>
      <c r="P29" s="589"/>
      <c r="Q29" s="607"/>
      <c r="R29" s="596"/>
      <c r="S29" s="599"/>
    </row>
    <row r="30" spans="1:19" ht="10.5" customHeight="1">
      <c r="A30" s="861">
        <v>13</v>
      </c>
      <c r="B30" s="574"/>
      <c r="C30" s="575">
        <f>IF(B30="","",VLOOKUP(B30,'Список уч-ов'!$A:$L,11,FALSE))</f>
      </c>
      <c r="D30" s="576">
        <f>IF(B30="","",VLOOKUP(B30,'Список уч-ов'!$A:$L,7,FALSE))</f>
      </c>
      <c r="E30" s="624"/>
      <c r="F30" s="578"/>
      <c r="G30" s="579"/>
      <c r="H30" s="597"/>
      <c r="I30" s="598"/>
      <c r="J30" s="612"/>
      <c r="K30" s="860"/>
      <c r="L30" s="586"/>
      <c r="M30" s="622">
        <f>IF(L30="","",VLOOKUP(L30,'Список уч-ов'!$A:$L,11,FALSE))</f>
      </c>
      <c r="N30" s="597"/>
      <c r="O30" s="598"/>
      <c r="P30" s="589"/>
      <c r="Q30" s="607"/>
      <c r="R30" s="596"/>
      <c r="S30" s="599"/>
    </row>
    <row r="31" spans="1:19" ht="10.5" customHeight="1">
      <c r="A31" s="861"/>
      <c r="B31" s="583"/>
      <c r="C31" s="584">
        <f>IF(B31="","",VLOOKUP(B31,'Список уч-ов'!$A:$L,11,FALSE))</f>
      </c>
      <c r="D31" s="585">
        <f>IF(B31="","",VLOOKUP(B31,'Список уч-ов'!$A:$L,7,FALSE))</f>
      </c>
      <c r="E31" s="862">
        <v>7</v>
      </c>
      <c r="F31" s="586"/>
      <c r="G31" s="587">
        <f>IF(F31="","",VLOOKUP(F31,'Список уч-ов'!$A:$L,11,FALSE))</f>
      </c>
      <c r="H31" s="597"/>
      <c r="I31" s="598"/>
      <c r="J31" s="588"/>
      <c r="K31" s="607"/>
      <c r="L31" s="596"/>
      <c r="M31" s="579"/>
      <c r="N31" s="597"/>
      <c r="O31" s="598"/>
      <c r="P31" s="589"/>
      <c r="Q31" s="607"/>
      <c r="R31" s="596"/>
      <c r="S31" s="599"/>
    </row>
    <row r="32" spans="1:19" ht="10.5" customHeight="1">
      <c r="A32" s="853">
        <v>14</v>
      </c>
      <c r="B32" s="591"/>
      <c r="C32" s="608">
        <f>IF(B32="","",VLOOKUP(B32,'Список уч-ов'!$A:$L,11,FALSE))</f>
      </c>
      <c r="D32" s="593">
        <f>IF(B32="","",VLOOKUP(B32,'Список уч-ов'!$A:$L,7,FALSE))</f>
      </c>
      <c r="E32" s="863"/>
      <c r="F32" s="586"/>
      <c r="G32" s="594">
        <f>IF(F32="","",VLOOKUP(F32,'Список уч-ов'!$A:$L,11,FALSE))</f>
      </c>
      <c r="H32" s="595"/>
      <c r="I32" s="596"/>
      <c r="J32" s="588"/>
      <c r="K32" s="607"/>
      <c r="L32" s="596"/>
      <c r="M32" s="579"/>
      <c r="N32" s="597"/>
      <c r="O32" s="598"/>
      <c r="P32" s="589"/>
      <c r="Q32" s="607"/>
      <c r="R32" s="596"/>
      <c r="S32" s="599"/>
    </row>
    <row r="33" spans="1:19" ht="10.5" customHeight="1">
      <c r="A33" s="853"/>
      <c r="B33" s="600"/>
      <c r="C33" s="609">
        <f>IF(B33="","",VLOOKUP(B33,'Список уч-ов'!$A:$L,11,FALSE))</f>
      </c>
      <c r="D33" s="602">
        <f>IF(B33="","",VLOOKUP(B33,'Список уч-ов'!$A:$L,7,FALSE))</f>
      </c>
      <c r="E33" s="577"/>
      <c r="F33" s="578"/>
      <c r="G33" s="579"/>
      <c r="H33" s="860">
        <v>36</v>
      </c>
      <c r="I33" s="586"/>
      <c r="J33" s="614">
        <f>IF(I33="","",VLOOKUP(I33,'Список уч-ов'!$A:$L,11,FALSE))</f>
      </c>
      <c r="K33" s="606"/>
      <c r="L33" s="596"/>
      <c r="M33" s="579"/>
      <c r="N33" s="597"/>
      <c r="O33" s="598"/>
      <c r="P33" s="589"/>
      <c r="Q33" s="607"/>
      <c r="R33" s="596"/>
      <c r="S33" s="856" t="s">
        <v>137</v>
      </c>
    </row>
    <row r="34" spans="1:19" ht="10.5" customHeight="1">
      <c r="A34" s="861">
        <v>15</v>
      </c>
      <c r="B34" s="574"/>
      <c r="C34" s="615">
        <f>IF(B34="","",VLOOKUP(B34,'Список уч-ов'!$A:$L,11,FALSE))</f>
      </c>
      <c r="D34" s="576">
        <f>IF(B34="","",VLOOKUP(B34,'Список уч-ов'!$A:$L,7,FALSE))</f>
      </c>
      <c r="E34" s="616"/>
      <c r="F34" s="617"/>
      <c r="G34" s="579"/>
      <c r="H34" s="860"/>
      <c r="I34" s="586"/>
      <c r="J34" s="603">
        <f>IF(I34="","",VLOOKUP(I34,'Список уч-ов'!$A:$L,11,FALSE))</f>
      </c>
      <c r="K34" s="597"/>
      <c r="L34" s="598"/>
      <c r="M34" s="579"/>
      <c r="N34" s="597"/>
      <c r="O34" s="598"/>
      <c r="P34" s="589"/>
      <c r="Q34" s="607"/>
      <c r="R34" s="596"/>
      <c r="S34" s="856"/>
    </row>
    <row r="35" spans="1:19" ht="10.5" customHeight="1">
      <c r="A35" s="861"/>
      <c r="B35" s="583"/>
      <c r="C35" s="618">
        <f>IF(B35="","",VLOOKUP(B35,'Список уч-ов'!$A:$L,11,FALSE))</f>
      </c>
      <c r="D35" s="585">
        <f>IF(B35="","",VLOOKUP(B35,'Список уч-ов'!$A:$L,7,FALSE))</f>
      </c>
      <c r="E35" s="862">
        <v>8</v>
      </c>
      <c r="F35" s="586"/>
      <c r="G35" s="605">
        <f>IF(F35="","",VLOOKUP(F35,'Список уч-ов'!$A:$L,11,FALSE))</f>
      </c>
      <c r="H35" s="606"/>
      <c r="I35" s="596"/>
      <c r="J35" s="588"/>
      <c r="K35" s="597"/>
      <c r="L35" s="598"/>
      <c r="M35" s="579"/>
      <c r="N35" s="597"/>
      <c r="O35" s="598"/>
      <c r="P35" s="589"/>
      <c r="Q35" s="607"/>
      <c r="R35" s="596"/>
      <c r="S35" s="599"/>
    </row>
    <row r="36" spans="1:19" ht="10.5" customHeight="1">
      <c r="A36" s="853">
        <v>16</v>
      </c>
      <c r="B36" s="591"/>
      <c r="C36" s="608">
        <f>IF(B36="","",VLOOKUP(B36,'Список уч-ов'!$A:$L,11,FALSE))</f>
      </c>
      <c r="D36" s="593">
        <f>IF(B36="","",VLOOKUP(B36,'Список уч-ов'!$A:$L,7,FALSE))</f>
      </c>
      <c r="E36" s="863"/>
      <c r="F36" s="586"/>
      <c r="G36" s="587">
        <f>IF(F36="","",VLOOKUP(F36,'Список уч-ов'!$A:$L,11,FALSE))</f>
      </c>
      <c r="H36" s="597"/>
      <c r="I36" s="598"/>
      <c r="J36" s="588"/>
      <c r="K36" s="597"/>
      <c r="L36" s="598"/>
      <c r="M36" s="579"/>
      <c r="N36" s="625"/>
      <c r="O36" s="596"/>
      <c r="P36" s="579"/>
      <c r="Q36" s="607"/>
      <c r="R36" s="596"/>
      <c r="S36" s="599"/>
    </row>
    <row r="37" spans="1:19" ht="10.5" customHeight="1">
      <c r="A37" s="853"/>
      <c r="B37" s="626"/>
      <c r="C37" s="609">
        <f>IF(B37="","",VLOOKUP(B37,'Список уч-ов'!$A:$L,11,FALSE))</f>
      </c>
      <c r="D37" s="602">
        <f>IF(B37="","",VLOOKUP(B37,'Список уч-ов'!$A:$L,7,FALSE))</f>
      </c>
      <c r="E37" s="577"/>
      <c r="F37" s="578"/>
      <c r="G37" s="579"/>
      <c r="H37" s="580"/>
      <c r="I37" s="581"/>
      <c r="J37" s="588"/>
      <c r="K37" s="580"/>
      <c r="L37" s="581"/>
      <c r="M37" s="579"/>
      <c r="N37" s="625"/>
      <c r="O37" s="596"/>
      <c r="P37" s="619"/>
      <c r="Q37" s="860">
        <v>61</v>
      </c>
      <c r="R37" s="613"/>
      <c r="S37" s="614">
        <f>IF(R37="","",VLOOKUP(R37,'Список уч-ов'!$A:$L,11,FALSE))</f>
      </c>
    </row>
    <row r="38" spans="1:19" ht="10.5" customHeight="1">
      <c r="A38" s="861">
        <v>17</v>
      </c>
      <c r="B38" s="574"/>
      <c r="C38" s="575">
        <f>IF(B38="","",VLOOKUP(B38,'Список уч-ов'!$A:$L,11,FALSE))</f>
      </c>
      <c r="D38" s="576">
        <f>IF(B38="","",VLOOKUP(B38,'Список уч-ов'!$A:$L,7,FALSE))</f>
      </c>
      <c r="E38" s="577"/>
      <c r="F38" s="578"/>
      <c r="G38" s="579"/>
      <c r="H38" s="580"/>
      <c r="I38" s="581"/>
      <c r="J38" s="588"/>
      <c r="K38" s="580"/>
      <c r="L38" s="581"/>
      <c r="M38" s="579"/>
      <c r="N38" s="580"/>
      <c r="O38" s="581"/>
      <c r="P38" s="621"/>
      <c r="Q38" s="860"/>
      <c r="R38" s="613"/>
      <c r="S38" s="604">
        <f>IF(R38="","",VLOOKUP(R38,'Список уч-ов'!$A:$L,11,FALSE))</f>
      </c>
    </row>
    <row r="39" spans="1:19" ht="10.5" customHeight="1">
      <c r="A39" s="861"/>
      <c r="B39" s="583"/>
      <c r="C39" s="584">
        <f>IF(B39="","",VLOOKUP(B39,'Список уч-ов'!$A:$L,11,FALSE))</f>
      </c>
      <c r="D39" s="585">
        <f>IF(B39="","",VLOOKUP(B39,'Список уч-ов'!$A:$L,7,FALSE))</f>
      </c>
      <c r="E39" s="862">
        <v>9</v>
      </c>
      <c r="F39" s="586"/>
      <c r="G39" s="587">
        <f>IF(F39="","",VLOOKUP(F39,'Список уч-ов'!$A:$L,11,FALSE))</f>
      </c>
      <c r="H39" s="580"/>
      <c r="I39" s="581"/>
      <c r="J39" s="588"/>
      <c r="K39" s="580"/>
      <c r="L39" s="581"/>
      <c r="M39" s="579"/>
      <c r="N39" s="580"/>
      <c r="O39" s="581"/>
      <c r="P39" s="589"/>
      <c r="Q39" s="607"/>
      <c r="R39" s="596"/>
      <c r="S39" s="627"/>
    </row>
    <row r="40" spans="1:19" ht="10.5" customHeight="1">
      <c r="A40" s="853">
        <v>18</v>
      </c>
      <c r="B40" s="591"/>
      <c r="C40" s="592">
        <f>IF(B40="","",VLOOKUP(B40,'Список уч-ов'!$A:$L,11,FALSE))</f>
      </c>
      <c r="D40" s="593">
        <f>IF(B40="","",VLOOKUP(B40,'Список уч-ов'!$A:$L,7,FALSE))</f>
      </c>
      <c r="E40" s="863"/>
      <c r="F40" s="586"/>
      <c r="G40" s="594">
        <f>IF(F40="","",VLOOKUP(F40,'Список уч-ов'!$A:$L,11,FALSE))</f>
      </c>
      <c r="H40" s="595"/>
      <c r="I40" s="596"/>
      <c r="J40" s="588"/>
      <c r="K40" s="597"/>
      <c r="L40" s="598"/>
      <c r="M40" s="579"/>
      <c r="N40" s="597"/>
      <c r="O40" s="598"/>
      <c r="P40" s="589"/>
      <c r="Q40" s="607"/>
      <c r="R40" s="596"/>
      <c r="S40" s="599"/>
    </row>
    <row r="41" spans="1:19" ht="10.5" customHeight="1">
      <c r="A41" s="853"/>
      <c r="B41" s="600"/>
      <c r="C41" s="601">
        <f>IF(B41="","",VLOOKUP(B41,'Список уч-ов'!$A:$L,11,FALSE))</f>
      </c>
      <c r="D41" s="602">
        <f>IF(B41="","",VLOOKUP(B41,'Список уч-ов'!$A:$L,7,FALSE))</f>
      </c>
      <c r="E41" s="577"/>
      <c r="F41" s="578"/>
      <c r="G41" s="579"/>
      <c r="H41" s="860">
        <v>37</v>
      </c>
      <c r="I41" s="586"/>
      <c r="J41" s="603">
        <f>IF(I41="","",VLOOKUP(I41,'Список уч-ов'!$A:$L,11,FALSE))</f>
      </c>
      <c r="K41" s="597"/>
      <c r="L41" s="598"/>
      <c r="M41" s="579"/>
      <c r="N41" s="597"/>
      <c r="O41" s="598"/>
      <c r="P41" s="589"/>
      <c r="Q41" s="607"/>
      <c r="R41" s="596"/>
      <c r="S41" s="599"/>
    </row>
    <row r="42" spans="1:19" ht="10.5" customHeight="1">
      <c r="A42" s="861">
        <v>19</v>
      </c>
      <c r="B42" s="574"/>
      <c r="C42" s="575">
        <f>IF(B42="","",VLOOKUP(B42,'Список уч-ов'!$A:$L,11,FALSE))</f>
      </c>
      <c r="D42" s="576">
        <f>IF(B42="","",VLOOKUP(B42,'Список уч-ов'!$A:$L,7,FALSE))</f>
      </c>
      <c r="E42" s="577"/>
      <c r="F42" s="578"/>
      <c r="G42" s="579"/>
      <c r="H42" s="860"/>
      <c r="I42" s="586"/>
      <c r="J42" s="604">
        <f>IF(I42="","",VLOOKUP(I42,'Список уч-ов'!$A:$L,11,FALSE))</f>
      </c>
      <c r="K42" s="595"/>
      <c r="L42" s="596"/>
      <c r="M42" s="579"/>
      <c r="N42" s="597"/>
      <c r="O42" s="598"/>
      <c r="P42" s="589"/>
      <c r="Q42" s="607"/>
      <c r="R42" s="596"/>
      <c r="S42" s="599"/>
    </row>
    <row r="43" spans="1:19" ht="10.5" customHeight="1">
      <c r="A43" s="861"/>
      <c r="B43" s="583"/>
      <c r="C43" s="584">
        <f>IF(B43="","",VLOOKUP(B43,'Список уч-ов'!$A:$L,11,FALSE))</f>
      </c>
      <c r="D43" s="585">
        <f>IF(B43="","",VLOOKUP(B43,'Список уч-ов'!$A:$L,7,FALSE))</f>
      </c>
      <c r="E43" s="862">
        <v>10</v>
      </c>
      <c r="F43" s="586"/>
      <c r="G43" s="605">
        <f>IF(F43="","",VLOOKUP(F43,'Список уч-ов'!$A:$L,11,FALSE))</f>
      </c>
      <c r="H43" s="606"/>
      <c r="I43" s="596"/>
      <c r="J43" s="588"/>
      <c r="K43" s="607"/>
      <c r="L43" s="596"/>
      <c r="M43" s="579"/>
      <c r="N43" s="597"/>
      <c r="O43" s="598"/>
      <c r="P43" s="589"/>
      <c r="Q43" s="607"/>
      <c r="R43" s="596"/>
      <c r="S43" s="599"/>
    </row>
    <row r="44" spans="1:19" ht="10.5" customHeight="1">
      <c r="A44" s="853">
        <v>20</v>
      </c>
      <c r="B44" s="591"/>
      <c r="C44" s="608">
        <f>IF(B44="","",VLOOKUP(B44,'Список уч-ов'!$A:$L,11,FALSE))</f>
      </c>
      <c r="D44" s="593">
        <f>IF(B44="","",VLOOKUP(B44,'Список уч-ов'!$A:$L,7,FALSE))</f>
      </c>
      <c r="E44" s="863"/>
      <c r="F44" s="586"/>
      <c r="G44" s="587">
        <f>IF(F44="","",VLOOKUP(F44,'Список уч-ов'!$A:$L,11,FALSE))</f>
      </c>
      <c r="H44" s="597"/>
      <c r="I44" s="598"/>
      <c r="J44" s="588"/>
      <c r="K44" s="607"/>
      <c r="L44" s="596"/>
      <c r="M44" s="579"/>
      <c r="N44" s="597"/>
      <c r="O44" s="598"/>
      <c r="P44" s="589"/>
      <c r="Q44" s="607"/>
      <c r="R44" s="596"/>
      <c r="S44" s="599"/>
    </row>
    <row r="45" spans="1:19" ht="10.5" customHeight="1">
      <c r="A45" s="853"/>
      <c r="B45" s="600"/>
      <c r="C45" s="609">
        <f>IF(B45="","",VLOOKUP(B45,'Список уч-ов'!$A:$L,11,FALSE))</f>
      </c>
      <c r="D45" s="602">
        <f>IF(B45="","",VLOOKUP(B45,'Список уч-ов'!$A:$L,7,FALSE))</f>
      </c>
      <c r="E45" s="577"/>
      <c r="F45" s="578"/>
      <c r="G45" s="579"/>
      <c r="H45" s="597"/>
      <c r="I45" s="598"/>
      <c r="J45" s="611"/>
      <c r="K45" s="860">
        <v>51</v>
      </c>
      <c r="L45" s="586"/>
      <c r="M45" s="603">
        <f>IF(L45="","",VLOOKUP(L45,'Список уч-ов'!$A:$L,11,FALSE))</f>
      </c>
      <c r="N45" s="597"/>
      <c r="O45" s="598"/>
      <c r="P45" s="589"/>
      <c r="Q45" s="607"/>
      <c r="R45" s="596"/>
      <c r="S45" s="599"/>
    </row>
    <row r="46" spans="1:19" ht="10.5" customHeight="1">
      <c r="A46" s="861">
        <v>21</v>
      </c>
      <c r="B46" s="574"/>
      <c r="C46" s="575">
        <f>IF(B46="","",VLOOKUP(B46,'Список уч-ов'!$A:$L,11,FALSE))</f>
      </c>
      <c r="D46" s="576">
        <f>IF(B46="","",VLOOKUP(B46,'Список уч-ов'!$A:$L,7,FALSE))</f>
      </c>
      <c r="E46" s="577"/>
      <c r="F46" s="578"/>
      <c r="G46" s="579"/>
      <c r="H46" s="597"/>
      <c r="I46" s="598"/>
      <c r="J46" s="612"/>
      <c r="K46" s="860"/>
      <c r="L46" s="586"/>
      <c r="M46" s="604">
        <f>IF(L46="","",VLOOKUP(L46,'Список уч-ов'!$A:$L,11,FALSE))</f>
      </c>
      <c r="N46" s="595"/>
      <c r="O46" s="596"/>
      <c r="P46" s="589"/>
      <c r="Q46" s="607"/>
      <c r="R46" s="596"/>
      <c r="S46" s="599"/>
    </row>
    <row r="47" spans="1:19" ht="10.5" customHeight="1">
      <c r="A47" s="861"/>
      <c r="B47" s="583"/>
      <c r="C47" s="584">
        <f>IF(B47="","",VLOOKUP(B47,'Список уч-ов'!$A:$L,11,FALSE))</f>
      </c>
      <c r="D47" s="585">
        <f>IF(B47="","",VLOOKUP(B47,'Список уч-ов'!$A:$L,7,FALSE))</f>
      </c>
      <c r="E47" s="862">
        <v>11</v>
      </c>
      <c r="F47" s="586"/>
      <c r="G47" s="605">
        <f>IF(F47="","",VLOOKUP(F47,'Список уч-ов'!$A:$L,11,FALSE))</f>
      </c>
      <c r="H47" s="597"/>
      <c r="I47" s="598"/>
      <c r="J47" s="588"/>
      <c r="K47" s="607"/>
      <c r="L47" s="596"/>
      <c r="M47" s="579"/>
      <c r="N47" s="607"/>
      <c r="O47" s="596"/>
      <c r="P47" s="589"/>
      <c r="Q47" s="607"/>
      <c r="R47" s="596"/>
      <c r="S47" s="599"/>
    </row>
    <row r="48" spans="1:19" ht="10.5" customHeight="1">
      <c r="A48" s="853">
        <v>22</v>
      </c>
      <c r="B48" s="591"/>
      <c r="C48" s="592">
        <f>IF(B48="","",VLOOKUP(B48,'Список уч-ов'!$A:$L,11,FALSE))</f>
      </c>
      <c r="D48" s="593">
        <f>IF(B48="","",VLOOKUP(B48,'Список уч-ов'!$A:$L,7,FALSE))</f>
      </c>
      <c r="E48" s="863"/>
      <c r="F48" s="586"/>
      <c r="G48" s="594">
        <f>IF(F48="","",VLOOKUP(F48,'Список уч-ов'!$A:$L,11,FALSE))</f>
      </c>
      <c r="H48" s="595"/>
      <c r="I48" s="596"/>
      <c r="J48" s="588"/>
      <c r="K48" s="607"/>
      <c r="L48" s="596"/>
      <c r="M48" s="579"/>
      <c r="N48" s="607"/>
      <c r="O48" s="596"/>
      <c r="P48" s="589"/>
      <c r="Q48" s="607"/>
      <c r="R48" s="596"/>
      <c r="S48" s="599"/>
    </row>
    <row r="49" spans="1:19" ht="10.5" customHeight="1">
      <c r="A49" s="853"/>
      <c r="B49" s="600"/>
      <c r="C49" s="601">
        <f>IF(B49="","",VLOOKUP(B49,'Список уч-ов'!$A:$L,11,FALSE))</f>
      </c>
      <c r="D49" s="602">
        <f>IF(B49="","",VLOOKUP(B49,'Список уч-ов'!$A:$L,7,FALSE))</f>
      </c>
      <c r="E49" s="577"/>
      <c r="F49" s="578"/>
      <c r="G49" s="579"/>
      <c r="H49" s="860">
        <v>38</v>
      </c>
      <c r="I49" s="586"/>
      <c r="J49" s="614">
        <f>IF(I49="","",VLOOKUP(I49,'Список уч-ов'!$A:$L,11,FALSE))</f>
      </c>
      <c r="K49" s="606"/>
      <c r="L49" s="596"/>
      <c r="M49" s="579"/>
      <c r="N49" s="607"/>
      <c r="O49" s="596"/>
      <c r="P49" s="589"/>
      <c r="Q49" s="607"/>
      <c r="R49" s="596"/>
      <c r="S49" s="599"/>
    </row>
    <row r="50" spans="1:19" ht="10.5" customHeight="1">
      <c r="A50" s="861">
        <v>23</v>
      </c>
      <c r="B50" s="574"/>
      <c r="C50" s="615">
        <f>IF(B50="","",VLOOKUP(B50,'Список уч-ов'!$A:$L,11,FALSE))</f>
      </c>
      <c r="D50" s="576">
        <f>IF(B50="","",VLOOKUP(B50,'Список уч-ов'!$A:$L,7,FALSE))</f>
      </c>
      <c r="E50" s="616"/>
      <c r="F50" s="617"/>
      <c r="G50" s="579"/>
      <c r="H50" s="860"/>
      <c r="I50" s="586"/>
      <c r="J50" s="603">
        <f>IF(I50="","",VLOOKUP(I50,'Список уч-ов'!$A:$L,11,FALSE))</f>
      </c>
      <c r="K50" s="597"/>
      <c r="L50" s="598"/>
      <c r="M50" s="579"/>
      <c r="N50" s="607"/>
      <c r="O50" s="596"/>
      <c r="P50" s="589"/>
      <c r="Q50" s="607"/>
      <c r="R50" s="596"/>
      <c r="S50" s="599"/>
    </row>
    <row r="51" spans="1:19" ht="10.5" customHeight="1">
      <c r="A51" s="861"/>
      <c r="B51" s="583"/>
      <c r="C51" s="618">
        <f>IF(B51="","",VLOOKUP(B51,'Список уч-ов'!$A:$L,11,FALSE))</f>
      </c>
      <c r="D51" s="585">
        <f>IF(B51="","",VLOOKUP(B51,'Список уч-ов'!$A:$L,7,FALSE))</f>
      </c>
      <c r="E51" s="862">
        <v>12</v>
      </c>
      <c r="F51" s="586"/>
      <c r="G51" s="605">
        <f>IF(F51="","",VLOOKUP(F51,'Список уч-ов'!$A:$L,11,FALSE))</f>
      </c>
      <c r="H51" s="606"/>
      <c r="I51" s="596"/>
      <c r="J51" s="588"/>
      <c r="K51" s="597"/>
      <c r="L51" s="598"/>
      <c r="M51" s="579"/>
      <c r="N51" s="607"/>
      <c r="O51" s="596"/>
      <c r="P51" s="589"/>
      <c r="Q51" s="607"/>
      <c r="R51" s="596"/>
      <c r="S51" s="599"/>
    </row>
    <row r="52" spans="1:19" ht="10.5" customHeight="1">
      <c r="A52" s="853">
        <v>24</v>
      </c>
      <c r="B52" s="591"/>
      <c r="C52" s="608">
        <f>IF(B52="","",VLOOKUP(B52,'Список уч-ов'!$A:$L,11,FALSE))</f>
      </c>
      <c r="D52" s="593">
        <f>IF(B52="","",VLOOKUP(B52,'Список уч-ов'!$A:$L,7,FALSE))</f>
      </c>
      <c r="E52" s="863"/>
      <c r="F52" s="586"/>
      <c r="G52" s="587">
        <f>IF(F52="","",VLOOKUP(F52,'Список уч-ов'!$A:$L,11,FALSE))</f>
      </c>
      <c r="H52" s="597"/>
      <c r="I52" s="598"/>
      <c r="J52" s="588"/>
      <c r="K52" s="597"/>
      <c r="L52" s="598"/>
      <c r="M52" s="579"/>
      <c r="N52" s="607"/>
      <c r="O52" s="596"/>
      <c r="P52" s="589"/>
      <c r="Q52" s="607"/>
      <c r="R52" s="596"/>
      <c r="S52" s="599"/>
    </row>
    <row r="53" spans="1:19" ht="10.5" customHeight="1">
      <c r="A53" s="853"/>
      <c r="B53" s="600"/>
      <c r="C53" s="609">
        <f>IF(B53="","",VLOOKUP(B53,'Список уч-ов'!$A:$L,11,FALSE))</f>
      </c>
      <c r="D53" s="602">
        <f>IF(B53="","",VLOOKUP(B53,'Список уч-ов'!$A:$L,7,FALSE))</f>
      </c>
      <c r="E53" s="577"/>
      <c r="F53" s="578"/>
      <c r="G53" s="579"/>
      <c r="H53" s="597"/>
      <c r="I53" s="598"/>
      <c r="J53" s="588"/>
      <c r="K53" s="597"/>
      <c r="L53" s="598"/>
      <c r="M53" s="619"/>
      <c r="N53" s="860">
        <v>58</v>
      </c>
      <c r="O53" s="613"/>
      <c r="P53" s="614">
        <f>IF(O53="","",VLOOKUP(O53,'Список уч-ов'!$A:$L,11,FALSE))</f>
      </c>
      <c r="Q53" s="606"/>
      <c r="R53" s="596"/>
      <c r="S53" s="599"/>
    </row>
    <row r="54" spans="1:19" ht="10.5" customHeight="1">
      <c r="A54" s="861">
        <v>25</v>
      </c>
      <c r="B54" s="574"/>
      <c r="C54" s="575">
        <f>IF(B54="","",VLOOKUP(B54,'Список уч-ов'!$A:$L,11,FALSE))</f>
      </c>
      <c r="D54" s="576">
        <f>IF(B54="","",VLOOKUP(B54,'Список уч-ов'!$A:$L,7,FALSE))</f>
      </c>
      <c r="E54" s="577"/>
      <c r="F54" s="578"/>
      <c r="G54" s="579"/>
      <c r="H54" s="597"/>
      <c r="I54" s="598"/>
      <c r="J54" s="588"/>
      <c r="K54" s="597"/>
      <c r="L54" s="598"/>
      <c r="M54" s="621"/>
      <c r="N54" s="860"/>
      <c r="O54" s="586"/>
      <c r="P54" s="622">
        <f>IF(O54="","",VLOOKUP(O54,'Список уч-ов'!$A:$L,11,FALSE))</f>
      </c>
      <c r="Q54" s="597"/>
      <c r="R54" s="598"/>
      <c r="S54" s="599"/>
    </row>
    <row r="55" spans="1:19" ht="10.5" customHeight="1">
      <c r="A55" s="861"/>
      <c r="B55" s="583"/>
      <c r="C55" s="584">
        <f>IF(B55="","",VLOOKUP(B55,'Список уч-ов'!$A:$L,11,FALSE))</f>
      </c>
      <c r="D55" s="585">
        <f>IF(B55="","",VLOOKUP(B55,'Список уч-ов'!$A:$L,7,FALSE))</f>
      </c>
      <c r="E55" s="862">
        <v>13</v>
      </c>
      <c r="F55" s="586"/>
      <c r="G55" s="587">
        <f>IF(F55="","",VLOOKUP(F55,'Список уч-ов'!$A:$L,11,FALSE))</f>
      </c>
      <c r="H55" s="597"/>
      <c r="I55" s="598"/>
      <c r="J55" s="588"/>
      <c r="K55" s="597"/>
      <c r="L55" s="598"/>
      <c r="M55" s="579"/>
      <c r="N55" s="607"/>
      <c r="O55" s="596"/>
      <c r="P55" s="589"/>
      <c r="Q55" s="597"/>
      <c r="R55" s="598"/>
      <c r="S55" s="628"/>
    </row>
    <row r="56" spans="1:19" ht="10.5" customHeight="1">
      <c r="A56" s="853">
        <v>26</v>
      </c>
      <c r="B56" s="591"/>
      <c r="C56" s="592">
        <f>IF(B56="","",VLOOKUP(B56,'Список уч-ов'!$A:$L,11,FALSE))</f>
      </c>
      <c r="D56" s="593">
        <f>IF(B56="","",VLOOKUP(B56,'Список уч-ов'!$A:$L,7,FALSE))</f>
      </c>
      <c r="E56" s="863"/>
      <c r="F56" s="586"/>
      <c r="G56" s="594">
        <f>IF(F56="","",VLOOKUP(F56,'Список уч-ов'!$A:$L,11,FALSE))</f>
      </c>
      <c r="H56" s="595"/>
      <c r="I56" s="596"/>
      <c r="J56" s="588"/>
      <c r="K56" s="597"/>
      <c r="L56" s="598"/>
      <c r="M56" s="579"/>
      <c r="N56" s="607"/>
      <c r="O56" s="596"/>
      <c r="P56" s="589"/>
      <c r="Q56" s="597"/>
      <c r="R56" s="598"/>
      <c r="S56" s="629"/>
    </row>
    <row r="57" spans="1:19" ht="10.5" customHeight="1">
      <c r="A57" s="853"/>
      <c r="B57" s="600"/>
      <c r="C57" s="601">
        <f>IF(B57="","",VLOOKUP(B57,'Список уч-ов'!$A:$L,11,FALSE))</f>
      </c>
      <c r="D57" s="602">
        <f>IF(B57="","",VLOOKUP(B57,'Список уч-ов'!$A:$L,7,FALSE))</f>
      </c>
      <c r="E57" s="577"/>
      <c r="F57" s="578"/>
      <c r="G57" s="579"/>
      <c r="H57" s="860">
        <v>39</v>
      </c>
      <c r="I57" s="586"/>
      <c r="J57" s="603">
        <f>IF(I57="","",VLOOKUP(I57,'Список уч-ов'!$A:$L,11,FALSE))</f>
      </c>
      <c r="K57" s="597"/>
      <c r="L57" s="598"/>
      <c r="M57" s="579"/>
      <c r="N57" s="607"/>
      <c r="O57" s="596"/>
      <c r="P57" s="589"/>
      <c r="Q57" s="597"/>
      <c r="R57" s="598"/>
      <c r="S57" s="630"/>
    </row>
    <row r="58" spans="1:19" ht="10.5" customHeight="1">
      <c r="A58" s="861">
        <v>27</v>
      </c>
      <c r="B58" s="574"/>
      <c r="C58" s="615">
        <f>IF(B58="","",VLOOKUP(B58,'Список уч-ов'!$A:$L,11,FALSE))</f>
      </c>
      <c r="D58" s="576">
        <f>IF(B58="","",VLOOKUP(B58,'Список уч-ов'!$A:$L,7,FALSE))</f>
      </c>
      <c r="E58" s="616"/>
      <c r="F58" s="617"/>
      <c r="G58" s="579"/>
      <c r="H58" s="860"/>
      <c r="I58" s="586"/>
      <c r="J58" s="604">
        <f>IF(I58="","",VLOOKUP(I58,'Список уч-ов'!$A:$L,11,FALSE))</f>
      </c>
      <c r="K58" s="595"/>
      <c r="L58" s="596"/>
      <c r="M58" s="579"/>
      <c r="N58" s="607"/>
      <c r="O58" s="596"/>
      <c r="P58" s="589"/>
      <c r="Q58" s="625"/>
      <c r="R58" s="596"/>
      <c r="S58" s="631"/>
    </row>
    <row r="59" spans="1:19" ht="10.5" customHeight="1">
      <c r="A59" s="861"/>
      <c r="B59" s="583"/>
      <c r="C59" s="618">
        <f>IF(B59="","",VLOOKUP(B59,'Список уч-ов'!$A:$L,11,FALSE))</f>
      </c>
      <c r="D59" s="585">
        <f>IF(B59="","",VLOOKUP(B59,'Список уч-ов'!$A:$L,7,FALSE))</f>
      </c>
      <c r="E59" s="862">
        <v>14</v>
      </c>
      <c r="F59" s="586"/>
      <c r="G59" s="605">
        <f>IF(F59="","",VLOOKUP(F59,'Список уч-ов'!$A:$L,11,FALSE))</f>
      </c>
      <c r="H59" s="606"/>
      <c r="I59" s="596"/>
      <c r="J59" s="588"/>
      <c r="K59" s="607"/>
      <c r="L59" s="596"/>
      <c r="M59" s="579"/>
      <c r="N59" s="607"/>
      <c r="O59" s="596"/>
      <c r="P59" s="589"/>
      <c r="Q59" s="625"/>
      <c r="R59" s="596"/>
      <c r="S59" s="631"/>
    </row>
    <row r="60" spans="1:19" ht="10.5" customHeight="1">
      <c r="A60" s="853">
        <v>28</v>
      </c>
      <c r="B60" s="591"/>
      <c r="C60" s="608">
        <f>IF(B60="","",VLOOKUP(B60,'Список уч-ов'!$A:$L,11,FALSE))</f>
      </c>
      <c r="D60" s="593">
        <f>IF(B60="","",VLOOKUP(B60,'Список уч-ов'!$A:$L,7,FALSE))</f>
      </c>
      <c r="E60" s="863"/>
      <c r="F60" s="586"/>
      <c r="G60" s="587">
        <f>IF(F60="","",VLOOKUP(F60,'Список уч-ов'!$A:$L,11,FALSE))</f>
      </c>
      <c r="H60" s="597"/>
      <c r="I60" s="598"/>
      <c r="J60" s="588"/>
      <c r="K60" s="607"/>
      <c r="L60" s="596"/>
      <c r="M60" s="579"/>
      <c r="N60" s="607"/>
      <c r="O60" s="596"/>
      <c r="P60" s="589"/>
      <c r="Q60" s="597"/>
      <c r="R60" s="598"/>
      <c r="S60" s="632"/>
    </row>
    <row r="61" spans="1:19" ht="10.5" customHeight="1">
      <c r="A61" s="853"/>
      <c r="B61" s="600"/>
      <c r="C61" s="609">
        <f>IF(B61="","",VLOOKUP(B61,'Список уч-ов'!$A:$L,11,FALSE))</f>
      </c>
      <c r="D61" s="602">
        <f>IF(B61="","",VLOOKUP(B61,'Список уч-ов'!$A:$L,7,FALSE))</f>
      </c>
      <c r="E61" s="577"/>
      <c r="F61" s="578"/>
      <c r="G61" s="579"/>
      <c r="H61" s="597"/>
      <c r="I61" s="598"/>
      <c r="J61" s="611"/>
      <c r="K61" s="860">
        <v>52</v>
      </c>
      <c r="L61" s="613"/>
      <c r="M61" s="614">
        <f>IF(L61="","",VLOOKUP(L61,'Список уч-ов'!$A:$L,11,FALSE))</f>
      </c>
      <c r="N61" s="606"/>
      <c r="O61" s="596"/>
      <c r="P61" s="589"/>
      <c r="Q61" s="597"/>
      <c r="R61" s="598"/>
      <c r="S61" s="599"/>
    </row>
    <row r="62" spans="1:18" ht="10.5" customHeight="1">
      <c r="A62" s="861">
        <v>29</v>
      </c>
      <c r="B62" s="574"/>
      <c r="C62" s="575">
        <f>IF(B62="","",VLOOKUP(B62,'Список уч-ов'!$A:$L,11,FALSE))</f>
      </c>
      <c r="D62" s="576">
        <f>IF(B62="","",VLOOKUP(B62,'Список уч-ов'!$A:$L,7,FALSE))</f>
      </c>
      <c r="E62" s="577"/>
      <c r="F62" s="578"/>
      <c r="G62" s="579"/>
      <c r="H62" s="597"/>
      <c r="I62" s="598"/>
      <c r="J62" s="612"/>
      <c r="K62" s="860"/>
      <c r="L62" s="586"/>
      <c r="M62" s="603">
        <f>IF(L62="","",VLOOKUP(L62,'Список уч-ов'!$A:$L,11,FALSE))</f>
      </c>
      <c r="N62" s="597"/>
      <c r="O62" s="598"/>
      <c r="P62" s="589"/>
      <c r="Q62" s="597"/>
      <c r="R62" s="598"/>
    </row>
    <row r="63" spans="1:19" ht="10.5" customHeight="1">
      <c r="A63" s="861"/>
      <c r="B63" s="583"/>
      <c r="C63" s="584">
        <f>IF(B63="","",VLOOKUP(B63,'Список уч-ов'!$A:$L,11,FALSE))</f>
      </c>
      <c r="D63" s="585">
        <f>IF(B63="","",VLOOKUP(B63,'Список уч-ов'!$A:$L,7,FALSE))</f>
      </c>
      <c r="E63" s="862">
        <v>15</v>
      </c>
      <c r="F63" s="586"/>
      <c r="G63" s="587">
        <f>IF(F63="","",VLOOKUP(F63,'Список уч-ов'!$A:$L,11,FALSE))</f>
      </c>
      <c r="H63" s="597"/>
      <c r="I63" s="598"/>
      <c r="J63" s="588"/>
      <c r="K63" s="607"/>
      <c r="L63" s="596"/>
      <c r="M63" s="579"/>
      <c r="N63" s="866" t="s">
        <v>137</v>
      </c>
      <c r="O63" s="633">
        <f>IF(R37="","",R37)</f>
      </c>
      <c r="P63" s="855">
        <f>IF(O63="","",VLOOKUP(O63,'Список уч-ов'!$A:$L,11,FALSE))</f>
      </c>
      <c r="Q63" s="855">
        <f>IF(P63="","",VLOOKUP(P63,'[19]проба'!$A:$H,3,FALSE))</f>
      </c>
      <c r="R63" s="634"/>
      <c r="S63" s="856" t="s">
        <v>42</v>
      </c>
    </row>
    <row r="64" spans="1:19" ht="10.5" customHeight="1">
      <c r="A64" s="853">
        <v>30</v>
      </c>
      <c r="B64" s="591"/>
      <c r="C64" s="608">
        <f>IF(B64="","",VLOOKUP(B64,'Список уч-ов'!$A:$L,11,FALSE))</f>
      </c>
      <c r="D64" s="593">
        <f>IF(B64="","",VLOOKUP(B64,'Список уч-ов'!$A:$L,7,FALSE))</f>
      </c>
      <c r="E64" s="863"/>
      <c r="F64" s="586"/>
      <c r="G64" s="594">
        <f>IF(F64="","",VLOOKUP(F64,'Список уч-ов'!$A:$L,11,FALSE))</f>
      </c>
      <c r="H64" s="595"/>
      <c r="I64" s="596"/>
      <c r="J64" s="588"/>
      <c r="K64" s="607"/>
      <c r="L64" s="596"/>
      <c r="M64" s="579"/>
      <c r="N64" s="866"/>
      <c r="O64" s="633">
        <f>IF(R38="","",R38)</f>
      </c>
      <c r="P64" s="857">
        <f>IF(O64="","",VLOOKUP(O64,'Список уч-ов'!$A:$L,11,FALSE))</f>
      </c>
      <c r="Q64" s="858">
        <f>IF(P64="","",VLOOKUP(P64,'[19]проба'!$A:$H,3,FALSE))</f>
      </c>
      <c r="R64" s="635"/>
      <c r="S64" s="856"/>
    </row>
    <row r="65" spans="1:19" ht="10.5" customHeight="1">
      <c r="A65" s="853"/>
      <c r="B65" s="600"/>
      <c r="C65" s="609">
        <f>IF(B65="","",VLOOKUP(B65,'Список уч-ов'!$A:$L,11,FALSE))</f>
      </c>
      <c r="D65" s="602">
        <f>IF(B65="","",VLOOKUP(B65,'Список уч-ов'!$A:$L,7,FALSE))</f>
      </c>
      <c r="E65" s="577"/>
      <c r="F65" s="578"/>
      <c r="G65" s="579"/>
      <c r="H65" s="860">
        <v>40</v>
      </c>
      <c r="I65" s="613"/>
      <c r="J65" s="614">
        <f>IF(I65="","",VLOOKUP(I65,'Список уч-ов'!$A:$L,11,FALSE))</f>
      </c>
      <c r="K65" s="606"/>
      <c r="L65" s="596"/>
      <c r="M65" s="579"/>
      <c r="N65" s="636"/>
      <c r="O65" s="623"/>
      <c r="P65" s="682"/>
      <c r="Q65" s="637"/>
      <c r="R65" s="638"/>
      <c r="S65" s="614">
        <f>IF(R65="","",VLOOKUP(R65,'Список уч-ов'!$A:$L,3,FALSE))</f>
      </c>
    </row>
    <row r="66" spans="1:19" ht="10.5" customHeight="1">
      <c r="A66" s="861">
        <v>31</v>
      </c>
      <c r="B66" s="574"/>
      <c r="C66" s="615">
        <f>IF(B66="","",VLOOKUP(B66,'Список уч-ов'!$A:$L,11,FALSE))</f>
      </c>
      <c r="D66" s="576">
        <f>IF(B66="","",VLOOKUP(B66,'Список уч-ов'!$A:$L,7,FALSE))</f>
      </c>
      <c r="E66" s="616"/>
      <c r="F66" s="617"/>
      <c r="G66" s="579"/>
      <c r="H66" s="860"/>
      <c r="I66" s="586"/>
      <c r="J66" s="603">
        <f>IF(I66="","",VLOOKUP(I66,'Список уч-ов'!$A:$L,11,FALSE))</f>
      </c>
      <c r="K66" s="597"/>
      <c r="L66" s="598"/>
      <c r="M66" s="579"/>
      <c r="N66" s="639"/>
      <c r="O66" s="623"/>
      <c r="P66" s="683"/>
      <c r="Q66" s="640"/>
      <c r="R66" s="586"/>
      <c r="S66" s="641">
        <f>IF(R66="","",VLOOKUP(R66,'Список уч-ов'!$A:$L,3,FALSE))</f>
      </c>
    </row>
    <row r="67" spans="1:19" ht="10.5" customHeight="1">
      <c r="A67" s="861"/>
      <c r="B67" s="583"/>
      <c r="C67" s="618">
        <f>IF(B67="","",VLOOKUP(B67,'Список уч-ов'!$A:$L,11,FALSE))</f>
      </c>
      <c r="D67" s="585">
        <f>IF(B67="","",VLOOKUP(B67,'Список уч-ов'!$A:$L,7,FALSE))</f>
      </c>
      <c r="E67" s="862">
        <v>16</v>
      </c>
      <c r="F67" s="613"/>
      <c r="G67" s="605">
        <f>IF(F67="","",VLOOKUP(F67,'Список уч-ов'!$A:$L,11,FALSE))</f>
      </c>
      <c r="H67" s="606"/>
      <c r="I67" s="596"/>
      <c r="J67" s="588"/>
      <c r="K67" s="597"/>
      <c r="L67" s="598"/>
      <c r="M67" s="579"/>
      <c r="N67" s="866" t="s">
        <v>138</v>
      </c>
      <c r="O67" s="633">
        <f>IF(R105="","",R105)</f>
      </c>
      <c r="P67" s="855">
        <f>IF(O67="","",VLOOKUP(O67,'Список уч-ов'!$A:$L,11,FALSE))</f>
      </c>
      <c r="Q67" s="859">
        <f>IF(P67="","",VLOOKUP(P67,'[20]проба'!$A:$H,3,FALSE))</f>
      </c>
      <c r="R67" s="642"/>
      <c r="S67" s="643"/>
    </row>
    <row r="68" spans="1:19" ht="10.5" customHeight="1">
      <c r="A68" s="853">
        <v>32</v>
      </c>
      <c r="B68" s="591"/>
      <c r="C68" s="608">
        <f>IF(B68="","",VLOOKUP(B68,'Список уч-ов'!$A:$L,11,FALSE))</f>
      </c>
      <c r="D68" s="593">
        <f>IF(B68="","",VLOOKUP(B68,'Список уч-ов'!$A:$L,7,FALSE))</f>
      </c>
      <c r="E68" s="863"/>
      <c r="F68" s="586"/>
      <c r="G68" s="587">
        <f>IF(F68="","",VLOOKUP(F68,'Список уч-ов'!$A:$L,11,FALSE))</f>
      </c>
      <c r="H68" s="597"/>
      <c r="I68" s="598"/>
      <c r="J68" s="588"/>
      <c r="K68" s="597"/>
      <c r="L68" s="598"/>
      <c r="M68" s="579"/>
      <c r="N68" s="866"/>
      <c r="O68" s="633">
        <f>IF(R106="","",R106)</f>
      </c>
      <c r="P68" s="857">
        <f>IF(O68="","",VLOOKUP(O68,'Список уч-ов'!$A:$L,11,FALSE))</f>
      </c>
      <c r="Q68" s="857">
        <f>IF(P68="","",VLOOKUP(P68,'[19]проба'!$A:$H,3,FALSE))</f>
      </c>
      <c r="R68" s="644"/>
      <c r="S68" s="856" t="s">
        <v>43</v>
      </c>
    </row>
    <row r="69" spans="1:19" ht="10.5" customHeight="1">
      <c r="A69" s="853"/>
      <c r="B69" s="645"/>
      <c r="C69" s="609">
        <f>IF(B69="","",VLOOKUP(B69,'Список уч-ов'!$A:$L,11,FALSE))</f>
      </c>
      <c r="D69" s="602">
        <f>IF(B69="","",VLOOKUP(B69,'Список уч-ов'!$A:$L,7,FALSE))</f>
      </c>
      <c r="E69" s="646"/>
      <c r="F69" s="647"/>
      <c r="G69" s="579"/>
      <c r="H69" s="648"/>
      <c r="I69" s="598"/>
      <c r="J69" s="588"/>
      <c r="K69" s="648"/>
      <c r="L69" s="598"/>
      <c r="M69" s="579"/>
      <c r="N69" s="625"/>
      <c r="O69" s="596"/>
      <c r="P69" s="589"/>
      <c r="Q69" s="649"/>
      <c r="R69" s="650"/>
      <c r="S69" s="856"/>
    </row>
    <row r="70" spans="1:19" ht="10.5" customHeight="1">
      <c r="A70" s="590"/>
      <c r="B70" s="623"/>
      <c r="C70" s="651"/>
      <c r="D70" s="652"/>
      <c r="E70" s="653"/>
      <c r="F70" s="647"/>
      <c r="G70" s="579"/>
      <c r="H70" s="648"/>
      <c r="I70" s="598"/>
      <c r="J70" s="588"/>
      <c r="K70" s="648"/>
      <c r="L70" s="598"/>
      <c r="M70" s="579"/>
      <c r="N70" s="625"/>
      <c r="O70" s="596"/>
      <c r="P70" s="579"/>
      <c r="Q70" s="625"/>
      <c r="R70" s="654">
        <f>IF(R65="","",IF(R65=O63,O67,IF(R65=O67,O63)))</f>
      </c>
      <c r="S70" s="614">
        <f>IF(R70="","",VLOOKUP(R70,'Список уч-ов'!$A:$L,3,FALSE))</f>
      </c>
    </row>
    <row r="71" spans="1:19" ht="10.5" customHeight="1">
      <c r="A71" s="590"/>
      <c r="B71" s="623"/>
      <c r="C71" s="651"/>
      <c r="D71" s="652"/>
      <c r="E71" s="653"/>
      <c r="F71" s="647"/>
      <c r="G71" s="579"/>
      <c r="H71" s="648"/>
      <c r="I71" s="598"/>
      <c r="J71" s="588"/>
      <c r="K71" s="648"/>
      <c r="L71" s="598"/>
      <c r="M71" s="579"/>
      <c r="N71" s="625"/>
      <c r="O71" s="596"/>
      <c r="P71" s="579"/>
      <c r="Q71" s="625"/>
      <c r="R71" s="655">
        <f>IF(R66="","",IF(R66=O64,O68,IF(R66=O68,O64)))</f>
      </c>
      <c r="S71" s="603">
        <f>IF(R71="","",VLOOKUP(R71,'Список уч-ов'!$A:$L,3,FALSE))</f>
      </c>
    </row>
    <row r="72" spans="1:19" ht="10.5" customHeight="1">
      <c r="A72" s="590"/>
      <c r="B72" s="623"/>
      <c r="C72" s="651"/>
      <c r="D72" s="652"/>
      <c r="E72" s="653"/>
      <c r="F72" s="647"/>
      <c r="G72" s="579"/>
      <c r="H72" s="648"/>
      <c r="I72" s="598"/>
      <c r="J72" s="588"/>
      <c r="K72" s="648"/>
      <c r="L72" s="598"/>
      <c r="M72" s="579"/>
      <c r="N72" s="625"/>
      <c r="O72" s="596"/>
      <c r="P72" s="579"/>
      <c r="Q72" s="625"/>
      <c r="R72" s="623"/>
      <c r="S72" s="656"/>
    </row>
    <row r="73" spans="2:18" ht="13.5">
      <c r="B73" s="658"/>
      <c r="C73" s="657" t="str">
        <f>'Список уч-ов'!B22</f>
        <v>Главный судья - судья ВК</v>
      </c>
      <c r="D73" s="660"/>
      <c r="E73" s="661"/>
      <c r="F73" s="662"/>
      <c r="G73" s="663"/>
      <c r="H73" s="664"/>
      <c r="I73" s="658"/>
      <c r="J73" s="665"/>
      <c r="K73" s="664"/>
      <c r="L73" s="658"/>
      <c r="M73" s="657"/>
      <c r="N73" s="658"/>
      <c r="O73" s="659"/>
      <c r="P73" s="665" t="str">
        <f>'Список уч-ов'!H22</f>
        <v>Е.Е.Демчук (г. Самара)</v>
      </c>
      <c r="Q73" s="661"/>
      <c r="R73" s="662"/>
    </row>
    <row r="74" spans="1:19" ht="10.5" customHeight="1">
      <c r="A74" s="861">
        <v>33</v>
      </c>
      <c r="B74" s="574"/>
      <c r="C74" s="575">
        <f>IF(B74="","",VLOOKUP(B74,'Список уч-ов'!$A:$L,11,FALSE))</f>
      </c>
      <c r="D74" s="576">
        <f>IF(B74="","",VLOOKUP(B74,'Список уч-ов'!$A:$L,7,FALSE))</f>
      </c>
      <c r="E74" s="577"/>
      <c r="F74" s="578"/>
      <c r="G74" s="579"/>
      <c r="H74" s="580"/>
      <c r="I74" s="581"/>
      <c r="J74" s="864"/>
      <c r="K74" s="865"/>
      <c r="L74" s="865"/>
      <c r="M74" s="865"/>
      <c r="N74" s="580"/>
      <c r="O74" s="580"/>
      <c r="P74" s="580"/>
      <c r="Q74" s="580"/>
      <c r="R74" s="580"/>
      <c r="S74" s="582" t="s">
        <v>99</v>
      </c>
    </row>
    <row r="75" spans="1:18" ht="10.5" customHeight="1">
      <c r="A75" s="861"/>
      <c r="B75" s="583"/>
      <c r="C75" s="584">
        <f>IF(B75="","",VLOOKUP(B75,'Список уч-ов'!$A:$L,11,FALSE))</f>
      </c>
      <c r="D75" s="585">
        <f>IF(B75="","",VLOOKUP(B75,'Список уч-ов'!$A:$L,7,FALSE))</f>
      </c>
      <c r="E75" s="862">
        <v>17</v>
      </c>
      <c r="F75" s="586"/>
      <c r="G75" s="666">
        <f>IF(F75="","",VLOOKUP(F75,'Список уч-ов'!$A:$L,11,FALSE))</f>
      </c>
      <c r="H75" s="580"/>
      <c r="I75" s="581"/>
      <c r="J75" s="588"/>
      <c r="K75" s="580"/>
      <c r="L75" s="581"/>
      <c r="M75" s="579"/>
      <c r="N75" s="580"/>
      <c r="O75" s="581"/>
      <c r="P75" s="589"/>
      <c r="Q75" s="580"/>
      <c r="R75" s="581"/>
    </row>
    <row r="76" spans="1:19" ht="10.5" customHeight="1">
      <c r="A76" s="853">
        <v>34</v>
      </c>
      <c r="B76" s="591"/>
      <c r="C76" s="592">
        <f>IF(B76="","",VLOOKUP(B76,'Список уч-ов'!$A:$L,11,FALSE))</f>
      </c>
      <c r="D76" s="593">
        <f>IF(B76="","",VLOOKUP(B76,'Список уч-ов'!$A:$L,7,FALSE))</f>
      </c>
      <c r="E76" s="863"/>
      <c r="F76" s="586"/>
      <c r="G76" s="667">
        <f>IF(F76="","",VLOOKUP(F76,'Список уч-ов'!$A:$L,11,FALSE))</f>
      </c>
      <c r="H76" s="595"/>
      <c r="I76" s="596"/>
      <c r="J76" s="588"/>
      <c r="K76" s="597"/>
      <c r="L76" s="598"/>
      <c r="M76" s="579"/>
      <c r="N76" s="597"/>
      <c r="O76" s="598"/>
      <c r="P76" s="589"/>
      <c r="Q76" s="597"/>
      <c r="R76" s="598"/>
      <c r="S76" s="599"/>
    </row>
    <row r="77" spans="1:19" ht="10.5" customHeight="1">
      <c r="A77" s="853"/>
      <c r="B77" s="600"/>
      <c r="C77" s="601">
        <f>IF(B77="","",VLOOKUP(B77,'Список уч-ов'!$A:$L,11,FALSE))</f>
      </c>
      <c r="D77" s="602">
        <f>IF(B77="","",VLOOKUP(B77,'Список уч-ов'!$A:$L,7,FALSE))</f>
      </c>
      <c r="E77" s="577"/>
      <c r="F77" s="578"/>
      <c r="G77" s="579"/>
      <c r="H77" s="860">
        <v>41</v>
      </c>
      <c r="I77" s="586"/>
      <c r="J77" s="641">
        <f>IF(I77="","",VLOOKUP(I77,'Список уч-ов'!$A:$L,11,FALSE))</f>
      </c>
      <c r="K77" s="597"/>
      <c r="L77" s="598"/>
      <c r="M77" s="579"/>
      <c r="N77" s="597"/>
      <c r="O77" s="598"/>
      <c r="P77" s="589"/>
      <c r="Q77" s="597"/>
      <c r="R77" s="598"/>
      <c r="S77" s="599"/>
    </row>
    <row r="78" spans="1:19" ht="10.5" customHeight="1">
      <c r="A78" s="861">
        <v>35</v>
      </c>
      <c r="B78" s="574"/>
      <c r="C78" s="575">
        <f>IF(B78="","",VLOOKUP(B78,'Список уч-ов'!$A:$L,11,FALSE))</f>
      </c>
      <c r="D78" s="576">
        <f>IF(B78="","",VLOOKUP(B78,'Список уч-ов'!$A:$L,7,FALSE))</f>
      </c>
      <c r="E78" s="577"/>
      <c r="F78" s="578"/>
      <c r="G78" s="579"/>
      <c r="H78" s="860"/>
      <c r="I78" s="586"/>
      <c r="J78" s="668">
        <f>IF(I78="","",VLOOKUP(I78,'Список уч-ов'!$A:$L,11,FALSE))</f>
      </c>
      <c r="K78" s="595"/>
      <c r="L78" s="596"/>
      <c r="M78" s="579"/>
      <c r="N78" s="597"/>
      <c r="O78" s="598"/>
      <c r="P78" s="589"/>
      <c r="Q78" s="597"/>
      <c r="R78" s="598"/>
      <c r="S78" s="599"/>
    </row>
    <row r="79" spans="1:19" ht="10.5" customHeight="1">
      <c r="A79" s="861"/>
      <c r="B79" s="583"/>
      <c r="C79" s="584">
        <f>IF(B79="","",VLOOKUP(B79,'Список уч-ов'!$A:$L,11,FALSE))</f>
      </c>
      <c r="D79" s="585">
        <f>IF(B79="","",VLOOKUP(B79,'Список уч-ов'!$A:$L,7,FALSE))</f>
      </c>
      <c r="E79" s="862">
        <v>18</v>
      </c>
      <c r="F79" s="586"/>
      <c r="G79" s="669">
        <f>IF(F79="","",VLOOKUP(F79,'Список уч-ов'!$A:$L,11,FALSE))</f>
      </c>
      <c r="H79" s="606"/>
      <c r="I79" s="596"/>
      <c r="J79" s="588"/>
      <c r="K79" s="607"/>
      <c r="L79" s="596"/>
      <c r="M79" s="579"/>
      <c r="N79" s="597"/>
      <c r="O79" s="598"/>
      <c r="P79" s="589"/>
      <c r="Q79" s="597"/>
      <c r="R79" s="598"/>
      <c r="S79" s="599"/>
    </row>
    <row r="80" spans="1:19" ht="10.5" customHeight="1">
      <c r="A80" s="853">
        <v>36</v>
      </c>
      <c r="B80" s="591"/>
      <c r="C80" s="608">
        <f>IF(B80="","",VLOOKUP(B80,'Список уч-ов'!$A:$L,11,FALSE))</f>
      </c>
      <c r="D80" s="593">
        <f>IF(B80="","",VLOOKUP(B80,'Список уч-ов'!$A:$L,7,FALSE))</f>
      </c>
      <c r="E80" s="863"/>
      <c r="F80" s="586"/>
      <c r="G80" s="666">
        <f>IF(F80="","",VLOOKUP(F80,'Список уч-ов'!$A:$L,11,FALSE))</f>
      </c>
      <c r="H80" s="597"/>
      <c r="I80" s="598"/>
      <c r="J80" s="588"/>
      <c r="K80" s="607"/>
      <c r="L80" s="596"/>
      <c r="M80" s="579"/>
      <c r="N80" s="597"/>
      <c r="O80" s="598"/>
      <c r="P80" s="589"/>
      <c r="Q80" s="597"/>
      <c r="R80" s="598"/>
      <c r="S80" s="599"/>
    </row>
    <row r="81" spans="1:19" ht="10.5" customHeight="1">
      <c r="A81" s="853"/>
      <c r="B81" s="600"/>
      <c r="C81" s="609">
        <f>IF(B81="","",VLOOKUP(B81,'Список уч-ов'!$A:$L,11,FALSE))</f>
      </c>
      <c r="D81" s="602">
        <f>IF(B81="","",VLOOKUP(B81,'Список уч-ов'!$A:$L,7,FALSE))</f>
      </c>
      <c r="E81" s="577"/>
      <c r="F81" s="578"/>
      <c r="G81" s="579"/>
      <c r="H81" s="597"/>
      <c r="I81" s="598"/>
      <c r="J81" s="611"/>
      <c r="K81" s="860">
        <v>53</v>
      </c>
      <c r="L81" s="586"/>
      <c r="M81" s="641">
        <f>IF(L81="","",VLOOKUP(L81,'Список уч-ов'!$A:$L,11,FALSE))</f>
      </c>
      <c r="N81" s="597"/>
      <c r="O81" s="598"/>
      <c r="P81" s="589"/>
      <c r="Q81" s="597"/>
      <c r="R81" s="598"/>
      <c r="S81" s="597"/>
    </row>
    <row r="82" spans="1:19" ht="10.5" customHeight="1">
      <c r="A82" s="861">
        <v>37</v>
      </c>
      <c r="B82" s="574"/>
      <c r="C82" s="575">
        <f>IF(B82="","",VLOOKUP(B82,'Список уч-ов'!$A:$L,11,FALSE))</f>
      </c>
      <c r="D82" s="576">
        <f>IF(B82="","",VLOOKUP(B82,'Список уч-ов'!$A:$L,7,FALSE))</f>
      </c>
      <c r="E82" s="577"/>
      <c r="F82" s="578"/>
      <c r="G82" s="579"/>
      <c r="H82" s="597"/>
      <c r="I82" s="598"/>
      <c r="J82" s="612"/>
      <c r="K82" s="860"/>
      <c r="L82" s="586"/>
      <c r="M82" s="668">
        <f>IF(L82="","",VLOOKUP(L82,'Список уч-ов'!$A:$L,11,FALSE))</f>
      </c>
      <c r="N82" s="595"/>
      <c r="O82" s="596"/>
      <c r="P82" s="589"/>
      <c r="Q82" s="597"/>
      <c r="R82" s="598"/>
      <c r="S82" s="599"/>
    </row>
    <row r="83" spans="1:19" ht="10.5" customHeight="1">
      <c r="A83" s="861"/>
      <c r="B83" s="583"/>
      <c r="C83" s="584">
        <f>IF(B83="","",VLOOKUP(B83,'Список уч-ов'!$A:$L,11,FALSE))</f>
      </c>
      <c r="D83" s="585">
        <f>IF(B83="","",VLOOKUP(B83,'Список уч-ов'!$A:$L,7,FALSE))</f>
      </c>
      <c r="E83" s="862">
        <v>19</v>
      </c>
      <c r="F83" s="586"/>
      <c r="G83" s="669">
        <f>IF(F83="","",VLOOKUP(F83,'Список уч-ов'!$A:$L,11,FALSE))</f>
      </c>
      <c r="H83" s="597"/>
      <c r="I83" s="598"/>
      <c r="J83" s="588"/>
      <c r="K83" s="607"/>
      <c r="L83" s="596"/>
      <c r="M83" s="579"/>
      <c r="N83" s="607"/>
      <c r="O83" s="596"/>
      <c r="P83" s="589"/>
      <c r="Q83" s="597"/>
      <c r="R83" s="598"/>
      <c r="S83" s="599"/>
    </row>
    <row r="84" spans="1:19" ht="10.5" customHeight="1">
      <c r="A84" s="853">
        <v>38</v>
      </c>
      <c r="B84" s="591"/>
      <c r="C84" s="592">
        <f>IF(B84="","",VLOOKUP(B84,'Список уч-ов'!$A:$L,11,FALSE))</f>
      </c>
      <c r="D84" s="593">
        <f>IF(B84="","",VLOOKUP(B84,'Список уч-ов'!$A:$L,7,FALSE))</f>
      </c>
      <c r="E84" s="863"/>
      <c r="F84" s="586"/>
      <c r="G84" s="667">
        <f>IF(F84="","",VLOOKUP(F84,'Список уч-ов'!$A:$L,11,FALSE))</f>
      </c>
      <c r="H84" s="595"/>
      <c r="I84" s="596"/>
      <c r="J84" s="588"/>
      <c r="K84" s="607"/>
      <c r="L84" s="596"/>
      <c r="M84" s="579"/>
      <c r="N84" s="607"/>
      <c r="O84" s="596"/>
      <c r="P84" s="589"/>
      <c r="Q84" s="597"/>
      <c r="R84" s="598"/>
      <c r="S84" s="599"/>
    </row>
    <row r="85" spans="1:19" ht="10.5" customHeight="1">
      <c r="A85" s="853"/>
      <c r="B85" s="600"/>
      <c r="C85" s="601">
        <f>IF(B85="","",VLOOKUP(B85,'Список уч-ов'!$A:$L,11,FALSE))</f>
      </c>
      <c r="D85" s="602">
        <f>IF(B85="","",VLOOKUP(B85,'Список уч-ов'!$A:$L,7,FALSE))</f>
      </c>
      <c r="E85" s="577"/>
      <c r="F85" s="578"/>
      <c r="G85" s="579"/>
      <c r="H85" s="860">
        <v>42</v>
      </c>
      <c r="I85" s="613"/>
      <c r="J85" s="670">
        <f>IF(I85="","",VLOOKUP(I85,'Список уч-ов'!$A:$L,11,FALSE))</f>
      </c>
      <c r="K85" s="606"/>
      <c r="L85" s="596"/>
      <c r="M85" s="579"/>
      <c r="N85" s="607"/>
      <c r="O85" s="596"/>
      <c r="P85" s="589"/>
      <c r="Q85" s="597"/>
      <c r="R85" s="598"/>
      <c r="S85" s="599"/>
    </row>
    <row r="86" spans="1:19" ht="10.5" customHeight="1">
      <c r="A86" s="861">
        <v>39</v>
      </c>
      <c r="B86" s="574"/>
      <c r="C86" s="615">
        <f>IF(B86="","",VLOOKUP(B86,'Список уч-ов'!$A:$L,11,FALSE))</f>
      </c>
      <c r="D86" s="576">
        <f>IF(B86="","",VLOOKUP(B86,'Список уч-ов'!$A:$L,7,FALSE))</f>
      </c>
      <c r="E86" s="616"/>
      <c r="F86" s="617"/>
      <c r="G86" s="579"/>
      <c r="H86" s="860"/>
      <c r="I86" s="586"/>
      <c r="J86" s="641">
        <f>IF(I86="","",VLOOKUP(I86,'Список уч-ов'!$A:$L,11,FALSE))</f>
      </c>
      <c r="K86" s="597"/>
      <c r="L86" s="598"/>
      <c r="M86" s="579"/>
      <c r="N86" s="607"/>
      <c r="O86" s="596"/>
      <c r="P86" s="589"/>
      <c r="Q86" s="597"/>
      <c r="R86" s="598"/>
      <c r="S86" s="599"/>
    </row>
    <row r="87" spans="1:19" ht="10.5" customHeight="1">
      <c r="A87" s="861"/>
      <c r="B87" s="583"/>
      <c r="C87" s="618">
        <f>IF(B87="","",VLOOKUP(B87,'Список уч-ов'!$A:$L,11,FALSE))</f>
      </c>
      <c r="D87" s="585">
        <f>IF(B87="","",VLOOKUP(B87,'Список уч-ов'!$A:$L,7,FALSE))</f>
      </c>
      <c r="E87" s="862">
        <v>20</v>
      </c>
      <c r="F87" s="613"/>
      <c r="G87" s="669">
        <f>IF(F87="","",VLOOKUP(F87,'Список уч-ов'!$A:$L,11,FALSE))</f>
      </c>
      <c r="H87" s="606"/>
      <c r="I87" s="596"/>
      <c r="J87" s="588"/>
      <c r="K87" s="597"/>
      <c r="L87" s="598"/>
      <c r="M87" s="579"/>
      <c r="N87" s="607"/>
      <c r="O87" s="596"/>
      <c r="P87" s="589"/>
      <c r="Q87" s="597"/>
      <c r="R87" s="598"/>
      <c r="S87" s="599"/>
    </row>
    <row r="88" spans="1:19" ht="10.5" customHeight="1">
      <c r="A88" s="853">
        <v>40</v>
      </c>
      <c r="B88" s="591"/>
      <c r="C88" s="608">
        <f>IF(B88="","",VLOOKUP(B88,'Список уч-ов'!$A:$L,11,FALSE))</f>
      </c>
      <c r="D88" s="593">
        <f>IF(B88="","",VLOOKUP(B88,'Список уч-ов'!$A:$L,7,FALSE))</f>
      </c>
      <c r="E88" s="863"/>
      <c r="F88" s="586"/>
      <c r="G88" s="666">
        <f>IF(F88="","",VLOOKUP(F88,'Список уч-ов'!$A:$L,11,FALSE))</f>
      </c>
      <c r="H88" s="597"/>
      <c r="I88" s="598"/>
      <c r="J88" s="588"/>
      <c r="K88" s="597"/>
      <c r="L88" s="598"/>
      <c r="M88" s="579"/>
      <c r="N88" s="607"/>
      <c r="O88" s="596"/>
      <c r="P88" s="589"/>
      <c r="Q88" s="597"/>
      <c r="R88" s="598"/>
      <c r="S88" s="599"/>
    </row>
    <row r="89" spans="1:19" ht="10.5" customHeight="1">
      <c r="A89" s="853"/>
      <c r="B89" s="600"/>
      <c r="C89" s="609">
        <f>IF(B89="","",VLOOKUP(B89,'Список уч-ов'!$A:$L,11,FALSE))</f>
      </c>
      <c r="D89" s="602">
        <f>IF(B89="","",VLOOKUP(B89,'Список уч-ов'!$A:$L,7,FALSE))</f>
      </c>
      <c r="E89" s="577"/>
      <c r="F89" s="578"/>
      <c r="G89" s="579"/>
      <c r="H89" s="597"/>
      <c r="I89" s="598"/>
      <c r="J89" s="588"/>
      <c r="K89" s="597"/>
      <c r="L89" s="598"/>
      <c r="M89" s="619"/>
      <c r="N89" s="860">
        <v>59</v>
      </c>
      <c r="O89" s="613"/>
      <c r="P89" s="670">
        <f>IF(O89="","",VLOOKUP(O89,'Список уч-ов'!$A:$L,11,FALSE))</f>
      </c>
      <c r="Q89" s="620"/>
      <c r="R89" s="596"/>
      <c r="S89" s="599"/>
    </row>
    <row r="90" spans="1:19" ht="10.5" customHeight="1">
      <c r="A90" s="861">
        <v>41</v>
      </c>
      <c r="B90" s="574"/>
      <c r="C90" s="575">
        <f>IF(B90="","",VLOOKUP(B90,'Список уч-ов'!$A:$L,11,FALSE))</f>
      </c>
      <c r="D90" s="576">
        <f>IF(B90="","",VLOOKUP(B90,'Список уч-ов'!$A:$L,7,FALSE))</f>
      </c>
      <c r="E90" s="577"/>
      <c r="F90" s="578"/>
      <c r="G90" s="579"/>
      <c r="H90" s="597"/>
      <c r="I90" s="598"/>
      <c r="J90" s="588"/>
      <c r="K90" s="597"/>
      <c r="L90" s="598"/>
      <c r="M90" s="621"/>
      <c r="N90" s="860"/>
      <c r="O90" s="586"/>
      <c r="P90" s="671">
        <f>IF(O90="","",VLOOKUP(O90,'Список уч-ов'!$A:$L,11,FALSE))</f>
      </c>
      <c r="Q90" s="595"/>
      <c r="R90" s="596"/>
      <c r="S90" s="599"/>
    </row>
    <row r="91" spans="1:19" ht="10.5" customHeight="1">
      <c r="A91" s="861"/>
      <c r="B91" s="583"/>
      <c r="C91" s="584">
        <f>IF(B91="","",VLOOKUP(B91,'Список уч-ов'!$A:$L,11,FALSE))</f>
      </c>
      <c r="D91" s="585">
        <f>IF(B91="","",VLOOKUP(B91,'Список уч-ов'!$A:$L,7,FALSE))</f>
      </c>
      <c r="E91" s="862">
        <v>21</v>
      </c>
      <c r="F91" s="586"/>
      <c r="G91" s="666">
        <f>IF(F91="","",VLOOKUP(F91,'Список уч-ов'!$A:$L,11,FALSE))</f>
      </c>
      <c r="H91" s="597"/>
      <c r="I91" s="598"/>
      <c r="J91" s="588"/>
      <c r="K91" s="597"/>
      <c r="L91" s="598"/>
      <c r="M91" s="579"/>
      <c r="N91" s="607"/>
      <c r="O91" s="596"/>
      <c r="P91" s="589"/>
      <c r="Q91" s="607"/>
      <c r="R91" s="596"/>
      <c r="S91" s="599"/>
    </row>
    <row r="92" spans="1:19" ht="10.5" customHeight="1">
      <c r="A92" s="853">
        <v>42</v>
      </c>
      <c r="B92" s="591"/>
      <c r="C92" s="592">
        <f>IF(B92="","",VLOOKUP(B92,'Список уч-ов'!$A:$L,11,FALSE))</f>
      </c>
      <c r="D92" s="593">
        <f>IF(B92="","",VLOOKUP(B92,'Список уч-ов'!$A:$L,7,FALSE))</f>
      </c>
      <c r="E92" s="863"/>
      <c r="F92" s="586"/>
      <c r="G92" s="667">
        <f>IF(F92="","",VLOOKUP(F92,'Список уч-ов'!$A:$L,11,FALSE))</f>
      </c>
      <c r="H92" s="595"/>
      <c r="I92" s="596"/>
      <c r="J92" s="588"/>
      <c r="K92" s="597"/>
      <c r="L92" s="598"/>
      <c r="M92" s="579"/>
      <c r="N92" s="607"/>
      <c r="O92" s="596"/>
      <c r="P92" s="589"/>
      <c r="Q92" s="607"/>
      <c r="R92" s="596"/>
      <c r="S92" s="599"/>
    </row>
    <row r="93" spans="1:19" ht="10.5" customHeight="1">
      <c r="A93" s="853"/>
      <c r="B93" s="600"/>
      <c r="C93" s="601">
        <f>IF(B93="","",VLOOKUP(B93,'Список уч-ов'!$A:$L,11,FALSE))</f>
      </c>
      <c r="D93" s="602">
        <f>IF(B93="","",VLOOKUP(B93,'Список уч-ов'!$A:$L,7,FALSE))</f>
      </c>
      <c r="E93" s="577"/>
      <c r="F93" s="578"/>
      <c r="G93" s="579"/>
      <c r="H93" s="860">
        <v>43</v>
      </c>
      <c r="I93" s="586"/>
      <c r="J93" s="670">
        <f>IF(I93="","",VLOOKUP(I93,'Список уч-ов'!$A:$L,11,FALSE))</f>
      </c>
      <c r="K93" s="597"/>
      <c r="L93" s="598"/>
      <c r="M93" s="579"/>
      <c r="N93" s="607"/>
      <c r="O93" s="596"/>
      <c r="P93" s="589"/>
      <c r="Q93" s="607"/>
      <c r="R93" s="596"/>
      <c r="S93" s="599"/>
    </row>
    <row r="94" spans="1:19" ht="10.5" customHeight="1">
      <c r="A94" s="861">
        <v>43</v>
      </c>
      <c r="B94" s="574"/>
      <c r="C94" s="615">
        <f>IF(B94="","",VLOOKUP(B94,'Список уч-ов'!$A:$L,11,FALSE))</f>
      </c>
      <c r="D94" s="576">
        <f>IF(B94="","",VLOOKUP(B94,'Список уч-ов'!$A:$L,7,FALSE))</f>
      </c>
      <c r="E94" s="624"/>
      <c r="F94" s="578"/>
      <c r="G94" s="579"/>
      <c r="H94" s="860"/>
      <c r="I94" s="586"/>
      <c r="J94" s="668">
        <f>IF(I94="","",VLOOKUP(I94,'Список уч-ов'!$A:$L,11,FALSE))</f>
      </c>
      <c r="K94" s="595"/>
      <c r="L94" s="596"/>
      <c r="M94" s="579"/>
      <c r="N94" s="607"/>
      <c r="O94" s="596"/>
      <c r="P94" s="589"/>
      <c r="Q94" s="607"/>
      <c r="R94" s="596"/>
      <c r="S94" s="599"/>
    </row>
    <row r="95" spans="1:19" ht="10.5" customHeight="1">
      <c r="A95" s="861"/>
      <c r="B95" s="583"/>
      <c r="C95" s="618">
        <f>IF(B95="","",VLOOKUP(B95,'Список уч-ов'!$A:$L,11,FALSE))</f>
      </c>
      <c r="D95" s="585">
        <f>IF(B95="","",VLOOKUP(B95,'Список уч-ов'!$A:$L,7,FALSE))</f>
      </c>
      <c r="E95" s="862">
        <v>22</v>
      </c>
      <c r="F95" s="586"/>
      <c r="G95" s="669">
        <f>IF(F95="","",VLOOKUP(F95,'Список уч-ов'!$A:$L,11,FALSE))</f>
      </c>
      <c r="H95" s="606"/>
      <c r="I95" s="596"/>
      <c r="J95" s="588"/>
      <c r="K95" s="607"/>
      <c r="L95" s="596"/>
      <c r="M95" s="579"/>
      <c r="N95" s="607"/>
      <c r="O95" s="596"/>
      <c r="P95" s="589"/>
      <c r="Q95" s="607"/>
      <c r="R95" s="596"/>
      <c r="S95" s="599"/>
    </row>
    <row r="96" spans="1:19" ht="10.5" customHeight="1">
      <c r="A96" s="853">
        <v>44</v>
      </c>
      <c r="B96" s="591"/>
      <c r="C96" s="608">
        <f>IF(B96="","",VLOOKUP(B96,'Список уч-ов'!$A:$L,11,FALSE))</f>
      </c>
      <c r="D96" s="593">
        <f>IF(B96="","",VLOOKUP(B96,'Список уч-ов'!$A:$L,7,FALSE))</f>
      </c>
      <c r="E96" s="863"/>
      <c r="F96" s="586"/>
      <c r="G96" s="666">
        <f>IF(F96="","",VLOOKUP(F96,'Список уч-ов'!$A:$L,11,FALSE))</f>
      </c>
      <c r="H96" s="597"/>
      <c r="I96" s="598"/>
      <c r="J96" s="588"/>
      <c r="K96" s="607"/>
      <c r="L96" s="596"/>
      <c r="M96" s="579"/>
      <c r="N96" s="607"/>
      <c r="O96" s="596"/>
      <c r="P96" s="589"/>
      <c r="Q96" s="607"/>
      <c r="R96" s="596"/>
      <c r="S96" s="599"/>
    </row>
    <row r="97" spans="1:19" ht="10.5" customHeight="1">
      <c r="A97" s="853"/>
      <c r="B97" s="600"/>
      <c r="C97" s="609">
        <f>IF(B97="","",VLOOKUP(B97,'Список уч-ов'!$A:$L,11,FALSE))</f>
      </c>
      <c r="D97" s="602">
        <f>IF(B97="","",VLOOKUP(B97,'Список уч-ов'!$A:$L,7,FALSE))</f>
      </c>
      <c r="E97" s="577"/>
      <c r="F97" s="578"/>
      <c r="G97" s="579"/>
      <c r="H97" s="597"/>
      <c r="I97" s="598"/>
      <c r="J97" s="611"/>
      <c r="K97" s="860">
        <v>54</v>
      </c>
      <c r="L97" s="586"/>
      <c r="M97" s="669">
        <f>IF(L97="","",VLOOKUP(L97,'Список уч-ов'!$A:$L,11,FALSE))</f>
      </c>
      <c r="N97" s="606"/>
      <c r="O97" s="596"/>
      <c r="P97" s="589"/>
      <c r="Q97" s="607"/>
      <c r="R97" s="596"/>
      <c r="S97" s="599"/>
    </row>
    <row r="98" spans="1:19" ht="10.5" customHeight="1">
      <c r="A98" s="861">
        <v>45</v>
      </c>
      <c r="B98" s="574"/>
      <c r="C98" s="575">
        <f>IF(B98="","",VLOOKUP(B98,'Список уч-ов'!$A:$L,11,FALSE))</f>
      </c>
      <c r="D98" s="576">
        <f>IF(B98="","",VLOOKUP(B98,'Список уч-ов'!$A:$L,7,FALSE))</f>
      </c>
      <c r="E98" s="624"/>
      <c r="F98" s="578"/>
      <c r="G98" s="579"/>
      <c r="H98" s="597"/>
      <c r="I98" s="598"/>
      <c r="J98" s="612"/>
      <c r="K98" s="860"/>
      <c r="L98" s="586"/>
      <c r="M98" s="672">
        <f>IF(L98="","",VLOOKUP(L98,'Список уч-ов'!$A:$L,11,FALSE))</f>
      </c>
      <c r="N98" s="597"/>
      <c r="O98" s="598"/>
      <c r="P98" s="589"/>
      <c r="Q98" s="607"/>
      <c r="R98" s="596"/>
      <c r="S98" s="599"/>
    </row>
    <row r="99" spans="1:19" ht="10.5" customHeight="1">
      <c r="A99" s="861"/>
      <c r="B99" s="583"/>
      <c r="C99" s="584">
        <f>IF(B99="","",VLOOKUP(B99,'Список уч-ов'!$A:$L,11,FALSE))</f>
      </c>
      <c r="D99" s="585">
        <f>IF(B99="","",VLOOKUP(B99,'Список уч-ов'!$A:$L,7,FALSE))</f>
      </c>
      <c r="E99" s="862">
        <v>23</v>
      </c>
      <c r="F99" s="586"/>
      <c r="G99" s="666">
        <f>IF(F99="","",VLOOKUP(F99,'Список уч-ов'!$A:$L,11,FALSE))</f>
      </c>
      <c r="H99" s="597"/>
      <c r="I99" s="598"/>
      <c r="J99" s="588"/>
      <c r="K99" s="607"/>
      <c r="L99" s="596"/>
      <c r="M99" s="579"/>
      <c r="N99" s="597"/>
      <c r="O99" s="598"/>
      <c r="P99" s="589"/>
      <c r="Q99" s="607"/>
      <c r="R99" s="596"/>
      <c r="S99" s="599"/>
    </row>
    <row r="100" spans="1:19" ht="10.5" customHeight="1">
      <c r="A100" s="853">
        <v>46</v>
      </c>
      <c r="B100" s="591"/>
      <c r="C100" s="608">
        <f>IF(B100="","",VLOOKUP(B100,'Список уч-ов'!$A:$L,11,FALSE))</f>
      </c>
      <c r="D100" s="593">
        <f>IF(B100="","",VLOOKUP(B100,'Список уч-ов'!$A:$L,7,FALSE))</f>
      </c>
      <c r="E100" s="863"/>
      <c r="F100" s="586"/>
      <c r="G100" s="667">
        <f>IF(F100="","",VLOOKUP(F100,'Список уч-ов'!$A:$L,11,FALSE))</f>
      </c>
      <c r="H100" s="595"/>
      <c r="I100" s="596"/>
      <c r="J100" s="588"/>
      <c r="K100" s="607"/>
      <c r="L100" s="596"/>
      <c r="M100" s="579"/>
      <c r="N100" s="597"/>
      <c r="O100" s="598"/>
      <c r="P100" s="589"/>
      <c r="Q100" s="607"/>
      <c r="R100" s="596"/>
      <c r="S100" s="599"/>
    </row>
    <row r="101" spans="1:19" ht="10.5" customHeight="1">
      <c r="A101" s="853"/>
      <c r="B101" s="600"/>
      <c r="C101" s="609">
        <f>IF(B101="","",VLOOKUP(B101,'Список уч-ов'!$A:$L,11,FALSE))</f>
      </c>
      <c r="D101" s="602">
        <f>IF(B101="","",VLOOKUP(B101,'Список уч-ов'!$A:$L,7,FALSE))</f>
      </c>
      <c r="E101" s="577"/>
      <c r="F101" s="578"/>
      <c r="G101" s="579"/>
      <c r="H101" s="860">
        <v>44</v>
      </c>
      <c r="I101" s="586"/>
      <c r="J101" s="670">
        <f>IF(I101="","",VLOOKUP(I101,'Список уч-ов'!$A:$L,11,FALSE))</f>
      </c>
      <c r="K101" s="606"/>
      <c r="L101" s="596"/>
      <c r="M101" s="579"/>
      <c r="N101" s="597"/>
      <c r="O101" s="598"/>
      <c r="P101" s="589"/>
      <c r="Q101" s="607"/>
      <c r="R101" s="596"/>
      <c r="S101" s="856" t="s">
        <v>138</v>
      </c>
    </row>
    <row r="102" spans="1:19" ht="10.5" customHeight="1">
      <c r="A102" s="861">
        <v>47</v>
      </c>
      <c r="B102" s="574"/>
      <c r="C102" s="615">
        <f>IF(B102="","",VLOOKUP(B102,'Список уч-ов'!$A:$L,11,FALSE))</f>
      </c>
      <c r="D102" s="576">
        <f>IF(B102="","",VLOOKUP(B102,'Список уч-ов'!$A:$L,7,FALSE))</f>
      </c>
      <c r="E102" s="616"/>
      <c r="F102" s="617"/>
      <c r="G102" s="579"/>
      <c r="H102" s="860"/>
      <c r="I102" s="586"/>
      <c r="J102" s="641">
        <f>IF(I102="","",VLOOKUP(I102,'Список уч-ов'!$A:$L,11,FALSE))</f>
      </c>
      <c r="K102" s="597"/>
      <c r="L102" s="598"/>
      <c r="M102" s="579"/>
      <c r="N102" s="597"/>
      <c r="O102" s="598"/>
      <c r="P102" s="589"/>
      <c r="Q102" s="607"/>
      <c r="R102" s="596"/>
      <c r="S102" s="856"/>
    </row>
    <row r="103" spans="1:19" ht="10.5" customHeight="1">
      <c r="A103" s="861"/>
      <c r="B103" s="583"/>
      <c r="C103" s="618">
        <f>IF(B103="","",VLOOKUP(B103,'Список уч-ов'!$A:$L,11,FALSE))</f>
      </c>
      <c r="D103" s="585">
        <f>IF(B103="","",VLOOKUP(B103,'Список уч-ов'!$A:$L,7,FALSE))</f>
      </c>
      <c r="E103" s="862">
        <v>24</v>
      </c>
      <c r="F103" s="586"/>
      <c r="G103" s="669">
        <f>IF(F103="","",VLOOKUP(F103,'Список уч-ов'!$A:$L,11,FALSE))</f>
      </c>
      <c r="H103" s="606"/>
      <c r="I103" s="596"/>
      <c r="J103" s="673"/>
      <c r="K103" s="597"/>
      <c r="L103" s="598"/>
      <c r="M103" s="579"/>
      <c r="N103" s="597"/>
      <c r="O103" s="598"/>
      <c r="P103" s="589"/>
      <c r="Q103" s="607"/>
      <c r="R103" s="596"/>
      <c r="S103" s="599"/>
    </row>
    <row r="104" spans="1:19" ht="10.5" customHeight="1">
      <c r="A104" s="853">
        <v>48</v>
      </c>
      <c r="B104" s="591"/>
      <c r="C104" s="608">
        <f>IF(B104="","",VLOOKUP(B104,'Список уч-ов'!$A:$L,11,FALSE))</f>
      </c>
      <c r="D104" s="593">
        <f>IF(B104="","",VLOOKUP(B104,'Список уч-ов'!$A:$L,7,FALSE))</f>
      </c>
      <c r="E104" s="863"/>
      <c r="F104" s="586"/>
      <c r="G104" s="666">
        <f>IF(F104="","",VLOOKUP(F104,'Список уч-ов'!$A:$L,11,FALSE))</f>
      </c>
      <c r="H104" s="597"/>
      <c r="I104" s="598"/>
      <c r="J104" s="588"/>
      <c r="K104" s="597"/>
      <c r="L104" s="598"/>
      <c r="M104" s="579"/>
      <c r="N104" s="625"/>
      <c r="O104" s="596"/>
      <c r="P104" s="579"/>
      <c r="Q104" s="607"/>
      <c r="R104" s="596"/>
      <c r="S104" s="599"/>
    </row>
    <row r="105" spans="1:19" ht="10.5" customHeight="1">
      <c r="A105" s="853"/>
      <c r="B105" s="626"/>
      <c r="C105" s="609">
        <f>IF(B105="","",VLOOKUP(B105,'Список уч-ов'!$A:$L,11,FALSE))</f>
      </c>
      <c r="D105" s="602">
        <f>IF(B105="","",VLOOKUP(B105,'Список уч-ов'!$A:$L,7,FALSE))</f>
      </c>
      <c r="E105" s="577"/>
      <c r="F105" s="578"/>
      <c r="G105" s="579"/>
      <c r="H105" s="580"/>
      <c r="I105" s="581"/>
      <c r="J105" s="588"/>
      <c r="K105" s="580"/>
      <c r="L105" s="581"/>
      <c r="M105" s="579"/>
      <c r="N105" s="625"/>
      <c r="O105" s="596"/>
      <c r="P105" s="619"/>
      <c r="Q105" s="860">
        <v>62</v>
      </c>
      <c r="R105" s="613"/>
      <c r="S105" s="614">
        <f>IF(R105="","",VLOOKUP(R105,'Список уч-ов'!$A:$L,11,FALSE))</f>
      </c>
    </row>
    <row r="106" spans="1:19" ht="10.5" customHeight="1">
      <c r="A106" s="861">
        <v>49</v>
      </c>
      <c r="B106" s="574"/>
      <c r="C106" s="575">
        <f>IF(B106="","",VLOOKUP(B106,'Список уч-ов'!$A:$L,11,FALSE))</f>
      </c>
      <c r="D106" s="576">
        <f>IF(B106="","",VLOOKUP(B106,'Список уч-ов'!$A:$L,7,FALSE))</f>
      </c>
      <c r="E106" s="577"/>
      <c r="F106" s="578"/>
      <c r="G106" s="579"/>
      <c r="H106" s="580"/>
      <c r="I106" s="581"/>
      <c r="J106" s="588"/>
      <c r="K106" s="580"/>
      <c r="L106" s="581"/>
      <c r="M106" s="579"/>
      <c r="N106" s="580"/>
      <c r="O106" s="581"/>
      <c r="P106" s="621"/>
      <c r="Q106" s="860"/>
      <c r="R106" s="613"/>
      <c r="S106" s="674">
        <f>IF(R106="","",VLOOKUP(R106,'Список уч-ов'!$A:$L,11,FALSE))</f>
      </c>
    </row>
    <row r="107" spans="1:19" ht="10.5" customHeight="1">
      <c r="A107" s="861"/>
      <c r="B107" s="583"/>
      <c r="C107" s="584">
        <f>IF(B107="","",VLOOKUP(B107,'Список уч-ов'!$A:$L,11,FALSE))</f>
      </c>
      <c r="D107" s="585">
        <f>IF(B107="","",VLOOKUP(B107,'Список уч-ов'!$A:$L,7,FALSE))</f>
      </c>
      <c r="E107" s="862">
        <v>25</v>
      </c>
      <c r="F107" s="586"/>
      <c r="G107" s="666">
        <f>IF(F107="","",VLOOKUP(F107,'Список уч-ов'!$A:$L,11,FALSE))</f>
      </c>
      <c r="H107" s="580"/>
      <c r="I107" s="581"/>
      <c r="J107" s="588"/>
      <c r="K107" s="580"/>
      <c r="L107" s="581"/>
      <c r="M107" s="579"/>
      <c r="N107" s="580"/>
      <c r="O107" s="581"/>
      <c r="P107" s="589"/>
      <c r="Q107" s="607"/>
      <c r="R107" s="596"/>
      <c r="S107" s="627"/>
    </row>
    <row r="108" spans="1:19" ht="10.5" customHeight="1">
      <c r="A108" s="853">
        <v>50</v>
      </c>
      <c r="B108" s="591"/>
      <c r="C108" s="592">
        <f>IF(B108="","",VLOOKUP(B108,'Список уч-ов'!$A:$L,11,FALSE))</f>
      </c>
      <c r="D108" s="593">
        <f>IF(B108="","",VLOOKUP(B108,'Список уч-ов'!$A:$L,7,FALSE))</f>
      </c>
      <c r="E108" s="863"/>
      <c r="F108" s="586"/>
      <c r="G108" s="667">
        <f>IF(F108="","",VLOOKUP(F108,'Список уч-ов'!$A:$L,11,FALSE))</f>
      </c>
      <c r="H108" s="595"/>
      <c r="I108" s="596"/>
      <c r="J108" s="588"/>
      <c r="K108" s="597"/>
      <c r="L108" s="598"/>
      <c r="M108" s="579"/>
      <c r="N108" s="597"/>
      <c r="O108" s="598"/>
      <c r="P108" s="589"/>
      <c r="Q108" s="607"/>
      <c r="R108" s="596"/>
      <c r="S108" s="599"/>
    </row>
    <row r="109" spans="1:19" ht="10.5" customHeight="1">
      <c r="A109" s="853"/>
      <c r="B109" s="600"/>
      <c r="C109" s="601">
        <f>IF(B109="","",VLOOKUP(B109,'Список уч-ов'!$A:$L,11,FALSE))</f>
      </c>
      <c r="D109" s="602">
        <f>IF(B109="","",VLOOKUP(B109,'Список уч-ов'!$A:$L,7,FALSE))</f>
      </c>
      <c r="E109" s="577"/>
      <c r="F109" s="578"/>
      <c r="G109" s="579"/>
      <c r="H109" s="860">
        <v>45</v>
      </c>
      <c r="I109" s="586"/>
      <c r="J109" s="641">
        <f>IF(I109="","",VLOOKUP(I109,'Список уч-ов'!$A:$L,11,FALSE))</f>
      </c>
      <c r="K109" s="597"/>
      <c r="L109" s="598"/>
      <c r="M109" s="579"/>
      <c r="N109" s="597"/>
      <c r="O109" s="598"/>
      <c r="P109" s="589"/>
      <c r="Q109" s="607"/>
      <c r="R109" s="596"/>
      <c r="S109" s="599"/>
    </row>
    <row r="110" spans="1:19" ht="10.5" customHeight="1">
      <c r="A110" s="861">
        <v>51</v>
      </c>
      <c r="B110" s="574"/>
      <c r="C110" s="575">
        <f>IF(B110="","",VLOOKUP(B110,'Список уч-ов'!$A:$L,11,FALSE))</f>
      </c>
      <c r="D110" s="576">
        <f>IF(B110="","",VLOOKUP(B110,'Список уч-ов'!$A:$L,7,FALSE))</f>
      </c>
      <c r="E110" s="577"/>
      <c r="F110" s="578"/>
      <c r="G110" s="579"/>
      <c r="H110" s="860"/>
      <c r="I110" s="586"/>
      <c r="J110" s="668">
        <f>IF(I110="","",VLOOKUP(I110,'Список уч-ов'!$A:$L,11,FALSE))</f>
      </c>
      <c r="K110" s="595"/>
      <c r="L110" s="596"/>
      <c r="M110" s="579"/>
      <c r="N110" s="597"/>
      <c r="O110" s="598"/>
      <c r="P110" s="589"/>
      <c r="Q110" s="607"/>
      <c r="R110" s="596"/>
      <c r="S110" s="599"/>
    </row>
    <row r="111" spans="1:19" ht="10.5" customHeight="1">
      <c r="A111" s="861"/>
      <c r="B111" s="583"/>
      <c r="C111" s="584">
        <f>IF(B111="","",VLOOKUP(B111,'Список уч-ов'!$A:$L,11,FALSE))</f>
      </c>
      <c r="D111" s="585">
        <f>IF(B111="","",VLOOKUP(B111,'Список уч-ов'!$A:$L,7,FALSE))</f>
      </c>
      <c r="E111" s="862">
        <v>26</v>
      </c>
      <c r="F111" s="586"/>
      <c r="G111" s="669">
        <f>IF(F111="","",VLOOKUP(F111,'Список уч-ов'!$A:$L,11,FALSE))</f>
      </c>
      <c r="H111" s="606"/>
      <c r="I111" s="596"/>
      <c r="J111" s="588"/>
      <c r="K111" s="607"/>
      <c r="L111" s="596"/>
      <c r="M111" s="579"/>
      <c r="N111" s="597"/>
      <c r="O111" s="598"/>
      <c r="P111" s="589"/>
      <c r="Q111" s="607"/>
      <c r="R111" s="596"/>
      <c r="S111" s="599"/>
    </row>
    <row r="112" spans="1:19" ht="10.5" customHeight="1">
      <c r="A112" s="853">
        <v>52</v>
      </c>
      <c r="B112" s="591"/>
      <c r="C112" s="608">
        <f>IF(B112="","",VLOOKUP(B112,'Список уч-ов'!$A:$L,11,FALSE))</f>
      </c>
      <c r="D112" s="593">
        <f>IF(B112="","",VLOOKUP(B112,'Список уч-ов'!$A:$L,7,FALSE))</f>
      </c>
      <c r="E112" s="863"/>
      <c r="F112" s="586"/>
      <c r="G112" s="666">
        <f>IF(F112="","",VLOOKUP(F112,'Список уч-ов'!$A:$L,11,FALSE))</f>
      </c>
      <c r="H112" s="597"/>
      <c r="I112" s="598"/>
      <c r="J112" s="588"/>
      <c r="K112" s="607"/>
      <c r="L112" s="596"/>
      <c r="M112" s="579"/>
      <c r="N112" s="597"/>
      <c r="O112" s="598"/>
      <c r="P112" s="589"/>
      <c r="Q112" s="607"/>
      <c r="R112" s="596"/>
      <c r="S112" s="599"/>
    </row>
    <row r="113" spans="1:19" ht="10.5" customHeight="1">
      <c r="A113" s="853"/>
      <c r="B113" s="600"/>
      <c r="C113" s="609">
        <f>IF(B113="","",VLOOKUP(B113,'Список уч-ов'!$A:$L,11,FALSE))</f>
      </c>
      <c r="D113" s="602">
        <f>IF(B113="","",VLOOKUP(B113,'Список уч-ов'!$A:$L,7,FALSE))</f>
      </c>
      <c r="E113" s="577"/>
      <c r="F113" s="578"/>
      <c r="G113" s="579"/>
      <c r="H113" s="597"/>
      <c r="I113" s="598"/>
      <c r="J113" s="611"/>
      <c r="K113" s="860">
        <v>55</v>
      </c>
      <c r="L113" s="586"/>
      <c r="M113" s="641">
        <f>IF(L113="","",VLOOKUP(L113,'Список уч-ов'!$A:$L,11,FALSE))</f>
      </c>
      <c r="N113" s="597"/>
      <c r="O113" s="598"/>
      <c r="P113" s="589"/>
      <c r="Q113" s="607"/>
      <c r="R113" s="596"/>
      <c r="S113" s="599"/>
    </row>
    <row r="114" spans="1:19" ht="10.5" customHeight="1">
      <c r="A114" s="861">
        <v>53</v>
      </c>
      <c r="B114" s="574"/>
      <c r="C114" s="575">
        <f>IF(B114="","",VLOOKUP(B114,'Список уч-ов'!$A:$L,11,FALSE))</f>
      </c>
      <c r="D114" s="576">
        <f>IF(B114="","",VLOOKUP(B114,'Список уч-ов'!$A:$L,7,FALSE))</f>
      </c>
      <c r="E114" s="577"/>
      <c r="F114" s="578"/>
      <c r="G114" s="579"/>
      <c r="H114" s="597"/>
      <c r="I114" s="598"/>
      <c r="J114" s="612"/>
      <c r="K114" s="860"/>
      <c r="L114" s="586"/>
      <c r="M114" s="668">
        <f>IF(L114="","",VLOOKUP(L114,'Список уч-ов'!$A:$L,11,FALSE))</f>
      </c>
      <c r="N114" s="595"/>
      <c r="O114" s="596"/>
      <c r="P114" s="589"/>
      <c r="Q114" s="607"/>
      <c r="R114" s="596"/>
      <c r="S114" s="599"/>
    </row>
    <row r="115" spans="1:19" ht="10.5" customHeight="1">
      <c r="A115" s="861"/>
      <c r="B115" s="583"/>
      <c r="C115" s="584">
        <f>IF(B115="","",VLOOKUP(B115,'Список уч-ов'!$A:$L,11,FALSE))</f>
      </c>
      <c r="D115" s="585">
        <f>IF(B115="","",VLOOKUP(B115,'Список уч-ов'!$A:$L,7,FALSE))</f>
      </c>
      <c r="E115" s="862">
        <v>27</v>
      </c>
      <c r="F115" s="586"/>
      <c r="G115" s="669">
        <f>IF(F115="","",VLOOKUP(F115,'Список уч-ов'!$A:$L,11,FALSE))</f>
      </c>
      <c r="H115" s="597"/>
      <c r="I115" s="598"/>
      <c r="J115" s="588"/>
      <c r="K115" s="607"/>
      <c r="L115" s="596"/>
      <c r="M115" s="579"/>
      <c r="N115" s="607"/>
      <c r="O115" s="596"/>
      <c r="P115" s="589"/>
      <c r="Q115" s="607"/>
      <c r="R115" s="596"/>
      <c r="S115" s="599"/>
    </row>
    <row r="116" spans="1:19" ht="10.5" customHeight="1">
      <c r="A116" s="853">
        <v>54</v>
      </c>
      <c r="B116" s="591"/>
      <c r="C116" s="592">
        <f>IF(B116="","",VLOOKUP(B116,'Список уч-ов'!$A:$L,11,FALSE))</f>
      </c>
      <c r="D116" s="593">
        <f>IF(B116="","",VLOOKUP(B116,'Список уч-ов'!$A:$L,7,FALSE))</f>
      </c>
      <c r="E116" s="863"/>
      <c r="F116" s="586"/>
      <c r="G116" s="667">
        <f>IF(F116="","",VLOOKUP(F116,'Список уч-ов'!$A:$L,11,FALSE))</f>
      </c>
      <c r="H116" s="595"/>
      <c r="I116" s="596"/>
      <c r="J116" s="588"/>
      <c r="K116" s="607"/>
      <c r="L116" s="596"/>
      <c r="M116" s="579"/>
      <c r="N116" s="607"/>
      <c r="O116" s="596"/>
      <c r="P116" s="589"/>
      <c r="Q116" s="607"/>
      <c r="R116" s="596"/>
      <c r="S116" s="599"/>
    </row>
    <row r="117" spans="1:19" ht="10.5" customHeight="1">
      <c r="A117" s="853"/>
      <c r="B117" s="600"/>
      <c r="C117" s="601">
        <f>IF(B117="","",VLOOKUP(B117,'Список уч-ов'!$A:$L,11,FALSE))</f>
      </c>
      <c r="D117" s="602">
        <f>IF(B117="","",VLOOKUP(B117,'Список уч-ов'!$A:$L,7,FALSE))</f>
      </c>
      <c r="E117" s="577"/>
      <c r="F117" s="578"/>
      <c r="G117" s="579"/>
      <c r="H117" s="860">
        <v>46</v>
      </c>
      <c r="I117" s="586"/>
      <c r="J117" s="670">
        <f>IF(I117="","",VLOOKUP(I117,'Список уч-ов'!$A:$L,11,FALSE))</f>
      </c>
      <c r="K117" s="606"/>
      <c r="L117" s="596"/>
      <c r="M117" s="579"/>
      <c r="N117" s="607"/>
      <c r="O117" s="596"/>
      <c r="P117" s="589"/>
      <c r="Q117" s="607"/>
      <c r="R117" s="596"/>
      <c r="S117" s="599"/>
    </row>
    <row r="118" spans="1:19" ht="10.5" customHeight="1">
      <c r="A118" s="861">
        <v>55</v>
      </c>
      <c r="B118" s="574"/>
      <c r="C118" s="615">
        <f>IF(B118="","",VLOOKUP(B118,'Список уч-ов'!$A:$L,11,FALSE))</f>
      </c>
      <c r="D118" s="576">
        <f>IF(B118="","",VLOOKUP(B118,'Список уч-ов'!$A:$L,7,FALSE))</f>
      </c>
      <c r="E118" s="616"/>
      <c r="F118" s="617"/>
      <c r="G118" s="579"/>
      <c r="H118" s="860"/>
      <c r="I118" s="586"/>
      <c r="J118" s="641">
        <f>IF(I118="","",VLOOKUP(I118,'Список уч-ов'!$A:$L,11,FALSE))</f>
      </c>
      <c r="K118" s="597"/>
      <c r="L118" s="598"/>
      <c r="M118" s="579"/>
      <c r="N118" s="607"/>
      <c r="O118" s="596"/>
      <c r="P118" s="589"/>
      <c r="Q118" s="607"/>
      <c r="R118" s="596"/>
      <c r="S118" s="599"/>
    </row>
    <row r="119" spans="1:19" ht="10.5" customHeight="1">
      <c r="A119" s="861"/>
      <c r="B119" s="583"/>
      <c r="C119" s="618">
        <f>IF(B119="","",VLOOKUP(B119,'Список уч-ов'!$A:$L,11,FALSE))</f>
      </c>
      <c r="D119" s="585">
        <f>IF(B119="","",VLOOKUP(B119,'Список уч-ов'!$A:$L,7,FALSE))</f>
      </c>
      <c r="E119" s="862">
        <v>28</v>
      </c>
      <c r="F119" s="586"/>
      <c r="G119" s="669">
        <f>IF(F119="","",VLOOKUP(F119,'Список уч-ов'!$A:$L,11,FALSE))</f>
      </c>
      <c r="H119" s="606"/>
      <c r="I119" s="596"/>
      <c r="J119" s="588"/>
      <c r="K119" s="597"/>
      <c r="L119" s="598"/>
      <c r="M119" s="579"/>
      <c r="N119" s="607"/>
      <c r="O119" s="596"/>
      <c r="P119" s="589"/>
      <c r="Q119" s="607"/>
      <c r="R119" s="596"/>
      <c r="S119" s="599"/>
    </row>
    <row r="120" spans="1:19" ht="10.5" customHeight="1">
      <c r="A120" s="853">
        <v>56</v>
      </c>
      <c r="B120" s="591"/>
      <c r="C120" s="608">
        <f>IF(B120="","",VLOOKUP(B120,'Список уч-ов'!$A:$L,11,FALSE))</f>
      </c>
      <c r="D120" s="593">
        <f>IF(B120="","",VLOOKUP(B120,'Список уч-ов'!$A:$L,7,FALSE))</f>
      </c>
      <c r="E120" s="863"/>
      <c r="F120" s="586"/>
      <c r="G120" s="666">
        <f>IF(F120="","",VLOOKUP(F120,'Список уч-ов'!$A:$L,11,FALSE))</f>
      </c>
      <c r="H120" s="597"/>
      <c r="I120" s="598"/>
      <c r="J120" s="588"/>
      <c r="K120" s="597"/>
      <c r="L120" s="598"/>
      <c r="M120" s="579"/>
      <c r="N120" s="607"/>
      <c r="O120" s="596"/>
      <c r="P120" s="589"/>
      <c r="Q120" s="607"/>
      <c r="R120" s="596"/>
      <c r="S120" s="599"/>
    </row>
    <row r="121" spans="1:19" ht="10.5" customHeight="1">
      <c r="A121" s="853"/>
      <c r="B121" s="600"/>
      <c r="C121" s="609">
        <f>IF(B121="","",VLOOKUP(B121,'Список уч-ов'!$A:$L,11,FALSE))</f>
      </c>
      <c r="D121" s="602">
        <f>IF(B121="","",VLOOKUP(B121,'Список уч-ов'!$A:$L,7,FALSE))</f>
      </c>
      <c r="E121" s="577"/>
      <c r="F121" s="578"/>
      <c r="G121" s="579"/>
      <c r="H121" s="597"/>
      <c r="I121" s="598"/>
      <c r="J121" s="588"/>
      <c r="K121" s="597"/>
      <c r="L121" s="598"/>
      <c r="M121" s="619"/>
      <c r="N121" s="860">
        <v>60</v>
      </c>
      <c r="O121" s="613"/>
      <c r="P121" s="670">
        <f>IF(O121="","",VLOOKUP(O121,'Список уч-ов'!$A:$L,11,FALSE))</f>
      </c>
      <c r="Q121" s="606"/>
      <c r="R121" s="596"/>
      <c r="S121" s="599"/>
    </row>
    <row r="122" spans="1:19" ht="10.5" customHeight="1">
      <c r="A122" s="861">
        <v>57</v>
      </c>
      <c r="B122" s="574"/>
      <c r="C122" s="575">
        <f>IF(B122="","",VLOOKUP(B122,'Список уч-ов'!$A:$L,11,FALSE))</f>
      </c>
      <c r="D122" s="576">
        <f>IF(B122="","",VLOOKUP(B122,'Список уч-ов'!$A:$L,7,FALSE))</f>
      </c>
      <c r="E122" s="577"/>
      <c r="F122" s="578"/>
      <c r="G122" s="579"/>
      <c r="H122" s="597"/>
      <c r="I122" s="598"/>
      <c r="J122" s="588"/>
      <c r="K122" s="597"/>
      <c r="L122" s="598"/>
      <c r="M122" s="621"/>
      <c r="N122" s="860"/>
      <c r="O122" s="586"/>
      <c r="P122" s="671">
        <f>IF(O122="","",VLOOKUP(O122,'Список уч-ов'!$A:$L,11,FALSE))</f>
      </c>
      <c r="Q122" s="597"/>
      <c r="R122" s="598"/>
      <c r="S122" s="599"/>
    </row>
    <row r="123" spans="1:19" ht="10.5" customHeight="1">
      <c r="A123" s="861"/>
      <c r="B123" s="583"/>
      <c r="C123" s="584">
        <f>IF(B123="","",VLOOKUP(B123,'Список уч-ов'!$A:$L,11,FALSE))</f>
      </c>
      <c r="D123" s="585">
        <f>IF(B123="","",VLOOKUP(B123,'Список уч-ов'!$A:$L,7,FALSE))</f>
      </c>
      <c r="E123" s="862">
        <v>29</v>
      </c>
      <c r="F123" s="586"/>
      <c r="G123" s="666">
        <f>IF(F123="","",VLOOKUP(F123,'Список уч-ов'!$A:$L,11,FALSE))</f>
      </c>
      <c r="H123" s="597"/>
      <c r="I123" s="598"/>
      <c r="J123" s="588"/>
      <c r="K123" s="597"/>
      <c r="L123" s="598"/>
      <c r="M123" s="579"/>
      <c r="N123" s="607"/>
      <c r="O123" s="596"/>
      <c r="P123" s="589"/>
      <c r="Q123" s="597"/>
      <c r="R123" s="598"/>
      <c r="S123" s="628"/>
    </row>
    <row r="124" spans="1:19" ht="10.5" customHeight="1">
      <c r="A124" s="853">
        <v>58</v>
      </c>
      <c r="B124" s="591"/>
      <c r="C124" s="592">
        <f>IF(B124="","",VLOOKUP(B124,'Список уч-ов'!$A:$L,11,FALSE))</f>
      </c>
      <c r="D124" s="593">
        <f>IF(B124="","",VLOOKUP(B124,'Список уч-ов'!$A:$L,7,FALSE))</f>
      </c>
      <c r="E124" s="863"/>
      <c r="F124" s="586"/>
      <c r="G124" s="667">
        <f>IF(F124="","",VLOOKUP(F124,'Список уч-ов'!$A:$L,11,FALSE))</f>
      </c>
      <c r="H124" s="595"/>
      <c r="I124" s="596"/>
      <c r="J124" s="588"/>
      <c r="K124" s="597"/>
      <c r="L124" s="598"/>
      <c r="M124" s="579"/>
      <c r="N124" s="607"/>
      <c r="O124" s="596"/>
      <c r="P124" s="589"/>
      <c r="Q124" s="597"/>
      <c r="R124" s="598"/>
      <c r="S124" s="629"/>
    </row>
    <row r="125" spans="1:19" ht="10.5" customHeight="1">
      <c r="A125" s="853"/>
      <c r="B125" s="600"/>
      <c r="C125" s="601">
        <f>IF(B125="","",VLOOKUP(B125,'Список уч-ов'!$A:$L,11,FALSE))</f>
      </c>
      <c r="D125" s="602">
        <f>IF(B125="","",VLOOKUP(B125,'Список уч-ов'!$A:$L,7,FALSE))</f>
      </c>
      <c r="E125" s="577"/>
      <c r="F125" s="578"/>
      <c r="G125" s="579"/>
      <c r="H125" s="860">
        <v>47</v>
      </c>
      <c r="I125" s="586"/>
      <c r="J125" s="641">
        <f>IF(I125="","",VLOOKUP(I125,'Список уч-ов'!$A:$L,11,FALSE))</f>
      </c>
      <c r="K125" s="597"/>
      <c r="L125" s="598"/>
      <c r="M125" s="579"/>
      <c r="N125" s="607"/>
      <c r="O125" s="596"/>
      <c r="P125" s="589"/>
      <c r="Q125" s="597"/>
      <c r="R125" s="596"/>
      <c r="S125" s="631"/>
    </row>
    <row r="126" spans="1:19" ht="10.5" customHeight="1">
      <c r="A126" s="861">
        <v>59</v>
      </c>
      <c r="B126" s="574"/>
      <c r="C126" s="615">
        <f>IF(B126="","",VLOOKUP(B126,'Список уч-ов'!$A:$L,11,FALSE))</f>
      </c>
      <c r="D126" s="576">
        <f>IF(B126="","",VLOOKUP(B126,'Список уч-ов'!$A:$L,7,FALSE))</f>
      </c>
      <c r="E126" s="616"/>
      <c r="F126" s="617"/>
      <c r="G126" s="579"/>
      <c r="H126" s="860"/>
      <c r="I126" s="586"/>
      <c r="J126" s="668">
        <f>IF(I126="","",VLOOKUP(I126,'Список уч-ов'!$A:$L,11,FALSE))</f>
      </c>
      <c r="K126" s="595"/>
      <c r="L126" s="596"/>
      <c r="M126" s="579"/>
      <c r="N126" s="607"/>
      <c r="O126" s="596"/>
      <c r="P126" s="589"/>
      <c r="Q126" s="625"/>
      <c r="R126" s="598"/>
      <c r="S126" s="632"/>
    </row>
    <row r="127" spans="1:19" ht="10.5" customHeight="1">
      <c r="A127" s="861"/>
      <c r="B127" s="583"/>
      <c r="C127" s="618">
        <f>IF(B127="","",VLOOKUP(B127,'Список уч-ов'!$A:$L,11,FALSE))</f>
      </c>
      <c r="D127" s="585">
        <f>IF(B127="","",VLOOKUP(B127,'Список уч-ов'!$A:$L,7,FALSE))</f>
      </c>
      <c r="E127" s="862">
        <v>30</v>
      </c>
      <c r="F127" s="586"/>
      <c r="G127" s="669">
        <f>IF(F127="","",VLOOKUP(F127,'Список уч-ов'!$A:$L,11,FALSE))</f>
      </c>
      <c r="H127" s="606"/>
      <c r="I127" s="596"/>
      <c r="J127" s="588"/>
      <c r="K127" s="607"/>
      <c r="L127" s="596"/>
      <c r="M127" s="579"/>
      <c r="N127" s="607"/>
      <c r="O127" s="596"/>
      <c r="P127" s="589"/>
      <c r="Q127" s="625"/>
      <c r="R127" s="598"/>
      <c r="S127" s="599"/>
    </row>
    <row r="128" spans="1:19" ht="10.5" customHeight="1">
      <c r="A128" s="853">
        <v>60</v>
      </c>
      <c r="B128" s="591"/>
      <c r="C128" s="608">
        <f>IF(B128="","",VLOOKUP(B128,'Список уч-ов'!$A:$L,11,FALSE))</f>
      </c>
      <c r="D128" s="593">
        <f>IF(B128="","",VLOOKUP(B128,'Список уч-ов'!$A:$L,7,FALSE))</f>
      </c>
      <c r="E128" s="863"/>
      <c r="F128" s="586"/>
      <c r="G128" s="666">
        <f>IF(F128="","",VLOOKUP(F128,'Список уч-ов'!$A:$L,11,FALSE))</f>
      </c>
      <c r="H128" s="597"/>
      <c r="I128" s="598"/>
      <c r="J128" s="588"/>
      <c r="K128" s="607"/>
      <c r="L128" s="596"/>
      <c r="M128" s="579"/>
      <c r="N128" s="607"/>
      <c r="O128" s="596"/>
      <c r="P128" s="589"/>
      <c r="Q128" s="597"/>
      <c r="R128" s="634"/>
      <c r="S128" s="599"/>
    </row>
    <row r="129" spans="1:18" ht="10.5" customHeight="1">
      <c r="A129" s="853"/>
      <c r="B129" s="600"/>
      <c r="C129" s="609">
        <f>IF(B129="","",VLOOKUP(B129,'Список уч-ов'!$A:$L,11,FALSE))</f>
      </c>
      <c r="D129" s="602">
        <f>IF(B129="","",VLOOKUP(B129,'Список уч-ов'!$A:$L,7,FALSE))</f>
      </c>
      <c r="E129" s="577"/>
      <c r="F129" s="578"/>
      <c r="G129" s="579"/>
      <c r="H129" s="597"/>
      <c r="I129" s="598"/>
      <c r="J129" s="611"/>
      <c r="K129" s="860">
        <v>56</v>
      </c>
      <c r="L129" s="613"/>
      <c r="M129" s="670">
        <f>IF(L129="","",VLOOKUP(L129,'Список уч-ов'!$A:$L,11,FALSE))</f>
      </c>
      <c r="N129" s="606"/>
      <c r="O129" s="596"/>
      <c r="P129" s="589"/>
      <c r="Q129" s="597"/>
      <c r="R129" s="635"/>
    </row>
    <row r="130" spans="1:18" ht="10.5" customHeight="1">
      <c r="A130" s="861">
        <v>61</v>
      </c>
      <c r="B130" s="574"/>
      <c r="C130" s="575">
        <f>IF(B130="","",VLOOKUP(B130,'Список уч-ов'!$A:$L,11,FALSE))</f>
      </c>
      <c r="D130" s="576">
        <f>IF(B130="","",VLOOKUP(B130,'Список уч-ов'!$A:$L,7,FALSE))</f>
      </c>
      <c r="E130" s="577"/>
      <c r="F130" s="578"/>
      <c r="G130" s="579"/>
      <c r="H130" s="597"/>
      <c r="I130" s="598"/>
      <c r="J130" s="612"/>
      <c r="K130" s="860"/>
      <c r="L130" s="586"/>
      <c r="M130" s="641">
        <f>IF(L130="","",VLOOKUP(L130,'Список уч-ов'!$A:$L,11,FALSE))</f>
      </c>
      <c r="N130" s="597"/>
      <c r="O130" s="598"/>
      <c r="P130" s="589"/>
      <c r="Q130" s="597"/>
      <c r="R130" s="598"/>
    </row>
    <row r="131" spans="1:19" ht="10.5" customHeight="1">
      <c r="A131" s="861"/>
      <c r="B131" s="583"/>
      <c r="C131" s="584">
        <f>IF(B131="","",VLOOKUP(B131,'Список уч-ов'!$A:$L,11,FALSE))</f>
      </c>
      <c r="D131" s="585">
        <f>IF(B131="","",VLOOKUP(B131,'Список уч-ов'!$A:$L,7,FALSE))</f>
      </c>
      <c r="E131" s="862">
        <v>31</v>
      </c>
      <c r="F131" s="586"/>
      <c r="G131" s="666">
        <f>IF(F131="","",VLOOKUP(F131,'Список уч-ов'!$A:$L,11,FALSE))</f>
      </c>
      <c r="H131" s="597"/>
      <c r="I131" s="598"/>
      <c r="J131" s="588"/>
      <c r="K131" s="607"/>
      <c r="L131" s="596"/>
      <c r="M131" s="579"/>
      <c r="N131" s="854">
        <v>-61</v>
      </c>
      <c r="O131" s="633">
        <f>IF(R105="","",R105)</f>
      </c>
      <c r="P131" s="855">
        <f>IF(O131="","",VLOOKUP(O131,'Список уч-ов'!$A:$L,11,FALSE))</f>
      </c>
      <c r="Q131" s="855">
        <f>IF(P131="","",VLOOKUP(P131,'[19]проба'!$A:$H,3,FALSE))</f>
      </c>
      <c r="R131" s="634"/>
      <c r="S131" s="856" t="s">
        <v>44</v>
      </c>
    </row>
    <row r="132" spans="1:19" ht="10.5" customHeight="1">
      <c r="A132" s="853">
        <v>62</v>
      </c>
      <c r="B132" s="591"/>
      <c r="C132" s="608">
        <f>IF(B132="","",VLOOKUP(B132,'Список уч-ов'!$A:$L,11,FALSE))</f>
      </c>
      <c r="D132" s="593">
        <f>IF(B132="","",VLOOKUP(B132,'Список уч-ов'!$A:$L,7,FALSE))</f>
      </c>
      <c r="E132" s="863"/>
      <c r="F132" s="586"/>
      <c r="G132" s="667">
        <f>IF(F132="","",VLOOKUP(F132,'Список уч-ов'!$A:$L,11,FALSE))</f>
      </c>
      <c r="H132" s="595"/>
      <c r="I132" s="596"/>
      <c r="J132" s="588"/>
      <c r="K132" s="607"/>
      <c r="L132" s="596"/>
      <c r="M132" s="579"/>
      <c r="N132" s="854"/>
      <c r="O132" s="633">
        <f>IF(R106="","",R106)</f>
      </c>
      <c r="P132" s="857">
        <f>IF(O132="","",VLOOKUP(O132,'Список уч-ов'!$A:$L,11,FALSE))</f>
      </c>
      <c r="Q132" s="858">
        <f>IF(P132="","",VLOOKUP(P132,'[19]проба'!$A:$H,3,FALSE))</f>
      </c>
      <c r="R132" s="635"/>
      <c r="S132" s="856"/>
    </row>
    <row r="133" spans="1:19" ht="10.5" customHeight="1">
      <c r="A133" s="853"/>
      <c r="B133" s="600"/>
      <c r="C133" s="609">
        <f>IF(B133="","",VLOOKUP(B133,'Список уч-ов'!$A:$L,11,FALSE))</f>
      </c>
      <c r="D133" s="602">
        <f>IF(B133="","",VLOOKUP(B133,'Список уч-ов'!$A:$L,7,FALSE))</f>
      </c>
      <c r="E133" s="577"/>
      <c r="F133" s="578"/>
      <c r="G133" s="579"/>
      <c r="H133" s="860">
        <v>48</v>
      </c>
      <c r="I133" s="613"/>
      <c r="J133" s="670">
        <f>IF(I133="","",VLOOKUP(I133,'Список уч-ов'!$A:$L,11,FALSE))</f>
      </c>
      <c r="K133" s="606"/>
      <c r="L133" s="596"/>
      <c r="M133" s="579"/>
      <c r="N133" s="636"/>
      <c r="O133" s="623"/>
      <c r="P133" s="682"/>
      <c r="Q133" s="637"/>
      <c r="R133" s="638"/>
      <c r="S133" s="614">
        <f>IF(R133="","",VLOOKUP(R133,'Список уч-ов'!$A:$L,3,FALSE))</f>
      </c>
    </row>
    <row r="134" spans="1:19" ht="10.5" customHeight="1">
      <c r="A134" s="861">
        <v>63</v>
      </c>
      <c r="B134" s="574"/>
      <c r="C134" s="615">
        <f>IF(B134="","",VLOOKUP(B134,'Список уч-ов'!$A:$L,11,FALSE))</f>
      </c>
      <c r="D134" s="576">
        <f>IF(B134="","",VLOOKUP(B134,'Список уч-ов'!$A:$L,7,FALSE))</f>
      </c>
      <c r="E134" s="616"/>
      <c r="F134" s="617"/>
      <c r="G134" s="579"/>
      <c r="H134" s="860"/>
      <c r="I134" s="586"/>
      <c r="J134" s="641">
        <f>IF(I134="","",VLOOKUP(I134,'Список уч-ов'!$A:$L,11,FALSE))</f>
      </c>
      <c r="K134" s="597"/>
      <c r="L134" s="598"/>
      <c r="M134" s="579"/>
      <c r="N134" s="639"/>
      <c r="O134" s="623"/>
      <c r="P134" s="683"/>
      <c r="Q134" s="640"/>
      <c r="R134" s="586"/>
      <c r="S134" s="641">
        <f>IF(R134="","",VLOOKUP(R134,'Список уч-ов'!$A:$L,3,FALSE))</f>
      </c>
    </row>
    <row r="135" spans="1:19" ht="10.5" customHeight="1">
      <c r="A135" s="861"/>
      <c r="B135" s="583"/>
      <c r="C135" s="618">
        <f>IF(B135="","",VLOOKUP(B135,'Список уч-ов'!$A:$L,11,FALSE))</f>
      </c>
      <c r="D135" s="585">
        <f>IF(B135="","",VLOOKUP(B135,'Список уч-ов'!$A:$L,7,FALSE))</f>
      </c>
      <c r="E135" s="862">
        <v>32</v>
      </c>
      <c r="F135" s="613"/>
      <c r="G135" s="669">
        <f>IF(F135="","",VLOOKUP(F135,'Список уч-ов'!$A:$L,11,FALSE))</f>
      </c>
      <c r="H135" s="606"/>
      <c r="I135" s="596"/>
      <c r="J135" s="588"/>
      <c r="K135" s="597"/>
      <c r="L135" s="598"/>
      <c r="M135" s="579"/>
      <c r="N135" s="854">
        <v>-62</v>
      </c>
      <c r="O135" s="633">
        <f>IF(R173="","",R173)</f>
      </c>
      <c r="P135" s="855">
        <f>IF(O135="","",VLOOKUP(O135,'Список уч-ов'!$A:$L,11,FALSE))</f>
      </c>
      <c r="Q135" s="859">
        <f>IF(P135="","",VLOOKUP(P135,'[20]проба'!$A:$H,3,FALSE))</f>
      </c>
      <c r="R135" s="642"/>
      <c r="S135" s="643"/>
    </row>
    <row r="136" spans="1:19" ht="10.5" customHeight="1">
      <c r="A136" s="853">
        <v>64</v>
      </c>
      <c r="B136" s="591"/>
      <c r="C136" s="608">
        <f>IF(B136="","",VLOOKUP(B136,'Список уч-ов'!$A:$L,11,FALSE))</f>
      </c>
      <c r="D136" s="593">
        <f>IF(B136="","",VLOOKUP(B136,'Список уч-ов'!$A:$L,7,FALSE))</f>
      </c>
      <c r="E136" s="863"/>
      <c r="F136" s="586"/>
      <c r="G136" s="666">
        <f>IF(F136="","",VLOOKUP(F136,'Список уч-ов'!$A:$L,11,FALSE))</f>
      </c>
      <c r="H136" s="597"/>
      <c r="I136" s="598"/>
      <c r="J136" s="588"/>
      <c r="K136" s="597"/>
      <c r="L136" s="598"/>
      <c r="M136" s="579"/>
      <c r="N136" s="854"/>
      <c r="O136" s="633">
        <f>IF(R174="","",R174)</f>
      </c>
      <c r="P136" s="857">
        <f>IF(O136="","",VLOOKUP(O136,'Список уч-ов'!$A:$L,11,FALSE))</f>
      </c>
      <c r="Q136" s="857">
        <f>IF(P136="","",VLOOKUP(P136,'[19]проба'!$A:$H,3,FALSE))</f>
      </c>
      <c r="R136" s="644"/>
      <c r="S136" s="684"/>
    </row>
    <row r="137" spans="1:19" ht="10.5" customHeight="1">
      <c r="A137" s="853"/>
      <c r="B137" s="645"/>
      <c r="C137" s="609">
        <f>IF(B137="","",VLOOKUP(B137,'Список уч-ов'!$A:$L,11,FALSE))</f>
      </c>
      <c r="D137" s="602">
        <f>IF(B137="","",VLOOKUP(B137,'Список уч-ов'!$A:$L,7,FALSE))</f>
      </c>
      <c r="E137" s="646"/>
      <c r="F137" s="647"/>
      <c r="G137" s="579"/>
      <c r="H137" s="648"/>
      <c r="I137" s="598"/>
      <c r="J137" s="588"/>
      <c r="K137" s="648"/>
      <c r="L137" s="598"/>
      <c r="M137" s="579"/>
      <c r="N137" s="625"/>
      <c r="O137" s="596"/>
      <c r="P137" s="589"/>
      <c r="Q137" s="649"/>
      <c r="R137" s="650"/>
      <c r="S137" s="684"/>
    </row>
    <row r="138" spans="1:19" ht="12.75">
      <c r="A138" s="573"/>
      <c r="B138" s="573"/>
      <c r="C138" s="573"/>
      <c r="D138" s="573"/>
      <c r="E138" s="573"/>
      <c r="F138" s="573"/>
      <c r="G138" s="573"/>
      <c r="I138" s="573"/>
      <c r="J138" s="573"/>
      <c r="L138" s="573"/>
      <c r="M138" s="573"/>
      <c r="N138" s="625"/>
      <c r="O138" s="596"/>
      <c r="P138" s="579"/>
      <c r="Q138" s="644"/>
      <c r="R138" s="644">
        <f>IF(R133="","",IF(R133=O131,O135,IF(R133=O135,O131)))</f>
      </c>
      <c r="S138" s="599">
        <f>IF(R138="","",VLOOKUP(R138,'Список уч-ов'!$A:$L,11,FALSE))</f>
      </c>
    </row>
    <row r="139" spans="2:18" ht="12.75">
      <c r="B139" s="658"/>
      <c r="Q139" s="635"/>
      <c r="R139" s="635"/>
    </row>
    <row r="141" spans="3:16" ht="13.5">
      <c r="C141" s="657" t="str">
        <f>'Список уч-ов'!B24</f>
        <v>Главный секретарь - судья МК</v>
      </c>
      <c r="D141" s="660"/>
      <c r="E141" s="661"/>
      <c r="F141" s="662"/>
      <c r="G141" s="663"/>
      <c r="H141" s="664"/>
      <c r="I141" s="658"/>
      <c r="J141" s="665"/>
      <c r="K141" s="664"/>
      <c r="L141" s="658"/>
      <c r="M141" s="657"/>
      <c r="N141" s="685"/>
      <c r="O141" s="686"/>
      <c r="P141" s="687" t="str">
        <f>'Список уч-ов'!H24</f>
        <v>А.В.Александров (г. Казань)</v>
      </c>
    </row>
  </sheetData>
  <sheetProtection/>
  <mergeCells count="149">
    <mergeCell ref="A1:S1"/>
    <mergeCell ref="A2:S2"/>
    <mergeCell ref="A6:A7"/>
    <mergeCell ref="J6:M6"/>
    <mergeCell ref="E7:E8"/>
    <mergeCell ref="A8:A9"/>
    <mergeCell ref="H9:H10"/>
    <mergeCell ref="A10:A11"/>
    <mergeCell ref="E11:E12"/>
    <mergeCell ref="A12:A13"/>
    <mergeCell ref="K13:K14"/>
    <mergeCell ref="A14:A15"/>
    <mergeCell ref="E15:E16"/>
    <mergeCell ref="A16:A17"/>
    <mergeCell ref="H17:H18"/>
    <mergeCell ref="A18:A19"/>
    <mergeCell ref="E19:E20"/>
    <mergeCell ref="A20:A21"/>
    <mergeCell ref="N21:N22"/>
    <mergeCell ref="A22:A23"/>
    <mergeCell ref="E23:E24"/>
    <mergeCell ref="A24:A25"/>
    <mergeCell ref="H25:H26"/>
    <mergeCell ref="A26:A27"/>
    <mergeCell ref="E27:E28"/>
    <mergeCell ref="A28:A29"/>
    <mergeCell ref="K29:K30"/>
    <mergeCell ref="A30:A31"/>
    <mergeCell ref="E31:E32"/>
    <mergeCell ref="A32:A33"/>
    <mergeCell ref="H33:H34"/>
    <mergeCell ref="S33:S34"/>
    <mergeCell ref="A34:A35"/>
    <mergeCell ref="E35:E36"/>
    <mergeCell ref="A36:A37"/>
    <mergeCell ref="Q37:Q38"/>
    <mergeCell ref="A38:A39"/>
    <mergeCell ref="E39:E40"/>
    <mergeCell ref="A46:A47"/>
    <mergeCell ref="E47:E48"/>
    <mergeCell ref="A48:A49"/>
    <mergeCell ref="H49:H50"/>
    <mergeCell ref="A58:A59"/>
    <mergeCell ref="E59:E60"/>
    <mergeCell ref="A40:A41"/>
    <mergeCell ref="H41:H42"/>
    <mergeCell ref="A42:A43"/>
    <mergeCell ref="E43:E44"/>
    <mergeCell ref="A44:A45"/>
    <mergeCell ref="N63:N64"/>
    <mergeCell ref="K61:K62"/>
    <mergeCell ref="A62:A63"/>
    <mergeCell ref="E63:E64"/>
    <mergeCell ref="K45:K46"/>
    <mergeCell ref="P63:Q63"/>
    <mergeCell ref="A50:A51"/>
    <mergeCell ref="E51:E52"/>
    <mergeCell ref="A52:A53"/>
    <mergeCell ref="N53:N54"/>
    <mergeCell ref="A54:A55"/>
    <mergeCell ref="E55:E56"/>
    <mergeCell ref="A56:A57"/>
    <mergeCell ref="H57:H58"/>
    <mergeCell ref="A60:A61"/>
    <mergeCell ref="S63:S64"/>
    <mergeCell ref="A64:A65"/>
    <mergeCell ref="P64:Q64"/>
    <mergeCell ref="H65:H66"/>
    <mergeCell ref="A66:A67"/>
    <mergeCell ref="E67:E68"/>
    <mergeCell ref="N67:N68"/>
    <mergeCell ref="P67:Q67"/>
    <mergeCell ref="A68:A69"/>
    <mergeCell ref="P68:Q68"/>
    <mergeCell ref="S68:S69"/>
    <mergeCell ref="A74:A75"/>
    <mergeCell ref="J74:M74"/>
    <mergeCell ref="E75:E76"/>
    <mergeCell ref="A76:A77"/>
    <mergeCell ref="H77:H78"/>
    <mergeCell ref="A78:A79"/>
    <mergeCell ref="E79:E80"/>
    <mergeCell ref="A80:A81"/>
    <mergeCell ref="K81:K82"/>
    <mergeCell ref="A82:A83"/>
    <mergeCell ref="E83:E84"/>
    <mergeCell ref="A84:A85"/>
    <mergeCell ref="H85:H86"/>
    <mergeCell ref="A86:A87"/>
    <mergeCell ref="E87:E88"/>
    <mergeCell ref="A88:A89"/>
    <mergeCell ref="N89:N90"/>
    <mergeCell ref="A90:A91"/>
    <mergeCell ref="E91:E92"/>
    <mergeCell ref="A92:A93"/>
    <mergeCell ref="H93:H94"/>
    <mergeCell ref="A94:A95"/>
    <mergeCell ref="E95:E96"/>
    <mergeCell ref="A96:A97"/>
    <mergeCell ref="K97:K98"/>
    <mergeCell ref="A98:A99"/>
    <mergeCell ref="E99:E100"/>
    <mergeCell ref="A100:A101"/>
    <mergeCell ref="H101:H102"/>
    <mergeCell ref="S101:S102"/>
    <mergeCell ref="A102:A103"/>
    <mergeCell ref="E103:E104"/>
    <mergeCell ref="A104:A105"/>
    <mergeCell ref="Q105:Q106"/>
    <mergeCell ref="A106:A107"/>
    <mergeCell ref="E107:E108"/>
    <mergeCell ref="K113:K114"/>
    <mergeCell ref="A114:A115"/>
    <mergeCell ref="E115:E116"/>
    <mergeCell ref="A116:A117"/>
    <mergeCell ref="H117:H118"/>
    <mergeCell ref="A108:A109"/>
    <mergeCell ref="H109:H110"/>
    <mergeCell ref="A110:A111"/>
    <mergeCell ref="E111:E112"/>
    <mergeCell ref="A112:A113"/>
    <mergeCell ref="A118:A119"/>
    <mergeCell ref="E119:E120"/>
    <mergeCell ref="A120:A121"/>
    <mergeCell ref="N121:N122"/>
    <mergeCell ref="A122:A123"/>
    <mergeCell ref="E123:E124"/>
    <mergeCell ref="A124:A125"/>
    <mergeCell ref="H125:H126"/>
    <mergeCell ref="A126:A127"/>
    <mergeCell ref="E127:E128"/>
    <mergeCell ref="A128:A129"/>
    <mergeCell ref="K129:K130"/>
    <mergeCell ref="A130:A131"/>
    <mergeCell ref="E131:E132"/>
    <mergeCell ref="A132:A133"/>
    <mergeCell ref="H133:H134"/>
    <mergeCell ref="A134:A135"/>
    <mergeCell ref="E135:E136"/>
    <mergeCell ref="A3:S3"/>
    <mergeCell ref="A4:S4"/>
    <mergeCell ref="A136:A137"/>
    <mergeCell ref="N131:N132"/>
    <mergeCell ref="P131:Q131"/>
    <mergeCell ref="S131:S132"/>
    <mergeCell ref="P132:Q132"/>
    <mergeCell ref="N135:N136"/>
    <mergeCell ref="P135:Q135"/>
    <mergeCell ref="P136:Q136"/>
  </mergeCells>
  <printOptions horizontalCentered="1"/>
  <pageMargins left="0.1968503937007874" right="0.1968503937007874" top="0" bottom="0" header="0.1968503937007874" footer="0"/>
  <pageSetup horizontalDpi="600" verticalDpi="600" orientation="portrait" paperSize="9" scale="92" r:id="rId1"/>
  <rowBreaks count="1" manualBreakCount="1">
    <brk id="73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zoomScaleNormal="75" zoomScalePageLayoutView="0" workbookViewId="0" topLeftCell="A1">
      <selection activeCell="Q4" sqref="Q4:R4"/>
    </sheetView>
  </sheetViews>
  <sheetFormatPr defaultColWidth="9.33203125" defaultRowHeight="12.75"/>
  <cols>
    <col min="1" max="1" width="7.66015625" style="429" customWidth="1"/>
    <col min="2" max="2" width="26.33203125" style="429" customWidth="1"/>
    <col min="3" max="10" width="5.5" style="429" customWidth="1"/>
    <col min="11" max="12" width="6.66015625" style="429" customWidth="1"/>
    <col min="13" max="13" width="7.66015625" style="429" customWidth="1"/>
    <col min="14" max="14" width="26.33203125" style="429" customWidth="1"/>
    <col min="15" max="22" width="5.5" style="429" customWidth="1"/>
    <col min="23" max="16384" width="9.33203125" style="429" customWidth="1"/>
  </cols>
  <sheetData>
    <row r="1" spans="1:26" ht="24" customHeight="1" thickBot="1">
      <c r="A1" s="890" t="s">
        <v>86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427"/>
      <c r="M1" s="890" t="s">
        <v>86</v>
      </c>
      <c r="N1" s="890"/>
      <c r="O1" s="890"/>
      <c r="P1" s="890"/>
      <c r="Q1" s="890"/>
      <c r="R1" s="890"/>
      <c r="S1" s="890"/>
      <c r="T1" s="890"/>
      <c r="U1" s="890"/>
      <c r="V1" s="890"/>
      <c r="W1" s="878">
        <v>7</v>
      </c>
      <c r="X1" s="878"/>
      <c r="Y1" s="429">
        <f>W1</f>
        <v>7</v>
      </c>
      <c r="Z1" s="429">
        <f>W1+5</f>
        <v>12</v>
      </c>
    </row>
    <row r="2" spans="1:24" ht="15" customHeight="1" thickBot="1">
      <c r="A2" s="542" t="s">
        <v>104</v>
      </c>
      <c r="B2" s="541" t="s">
        <v>131</v>
      </c>
      <c r="C2" s="875" t="s">
        <v>117</v>
      </c>
      <c r="D2" s="875"/>
      <c r="E2" s="872" t="str">
        <f>VLOOKUP(A3,Протокол!$A:$L,2,FALSE)</f>
        <v>М75-79</v>
      </c>
      <c r="F2" s="873"/>
      <c r="G2" s="875" t="s">
        <v>105</v>
      </c>
      <c r="H2" s="875"/>
      <c r="I2" s="872" t="str">
        <f>VLOOKUP(A3,Протокол!$A:$L,6,FALSE)</f>
        <v>26.02</v>
      </c>
      <c r="J2" s="873"/>
      <c r="K2" s="431"/>
      <c r="L2" s="432"/>
      <c r="M2" s="542" t="s">
        <v>104</v>
      </c>
      <c r="N2" s="541" t="s">
        <v>131</v>
      </c>
      <c r="O2" s="875" t="s">
        <v>117</v>
      </c>
      <c r="P2" s="875"/>
      <c r="Q2" s="872" t="str">
        <f>VLOOKUP(M3,Протокол!$A:$L,2,FALSE)</f>
        <v>М75-79</v>
      </c>
      <c r="R2" s="873"/>
      <c r="S2" s="875" t="s">
        <v>105</v>
      </c>
      <c r="T2" s="875"/>
      <c r="U2" s="872" t="str">
        <f>VLOOKUP(M3,Протокол!$A:$L,6,FALSE)</f>
        <v>26.02</v>
      </c>
      <c r="V2" s="873"/>
      <c r="W2" s="878"/>
      <c r="X2" s="878"/>
    </row>
    <row r="3" spans="1:24" ht="15" customHeight="1" thickBot="1">
      <c r="A3" s="433">
        <f>W1</f>
        <v>7</v>
      </c>
      <c r="B3" s="434"/>
      <c r="C3" s="876" t="s">
        <v>106</v>
      </c>
      <c r="D3" s="877"/>
      <c r="E3" s="872"/>
      <c r="F3" s="873"/>
      <c r="G3" s="876" t="s">
        <v>107</v>
      </c>
      <c r="H3" s="877"/>
      <c r="I3" s="872" t="str">
        <f>VLOOKUP(A3,Протокол!$A:$L,4,FALSE)</f>
        <v>1</v>
      </c>
      <c r="J3" s="873"/>
      <c r="K3" s="431"/>
      <c r="L3" s="432"/>
      <c r="M3" s="433">
        <f>A3+1</f>
        <v>8</v>
      </c>
      <c r="N3" s="434"/>
      <c r="O3" s="876" t="s">
        <v>106</v>
      </c>
      <c r="P3" s="877"/>
      <c r="Q3" s="872"/>
      <c r="R3" s="873"/>
      <c r="S3" s="876" t="s">
        <v>107</v>
      </c>
      <c r="T3" s="877"/>
      <c r="U3" s="872" t="str">
        <f>VLOOKUP(M3,Протокол!$A:$L,4,FALSE)</f>
        <v>1</v>
      </c>
      <c r="V3" s="873"/>
      <c r="W3" s="878"/>
      <c r="X3" s="878"/>
    </row>
    <row r="4" spans="2:24" ht="15" customHeight="1" thickBot="1">
      <c r="B4" s="435"/>
      <c r="C4" s="870" t="s">
        <v>130</v>
      </c>
      <c r="D4" s="870"/>
      <c r="E4" s="872">
        <f>VLOOKUP(A3,Протокол!$A:$L,3,FALSE)</f>
        <v>2</v>
      </c>
      <c r="F4" s="873"/>
      <c r="G4" s="881" t="s">
        <v>109</v>
      </c>
      <c r="H4" s="882"/>
      <c r="I4" s="872" t="str">
        <f>VLOOKUP(A3,Протокол!$A:$L,5,FALSE)</f>
        <v>1-3</v>
      </c>
      <c r="J4" s="873"/>
      <c r="K4" s="431"/>
      <c r="L4" s="432"/>
      <c r="N4" s="435"/>
      <c r="O4" s="870" t="s">
        <v>108</v>
      </c>
      <c r="P4" s="871"/>
      <c r="Q4" s="872">
        <f>VLOOKUP(M3,Протокол!$A:$L,3,FALSE)</f>
        <v>2</v>
      </c>
      <c r="R4" s="873"/>
      <c r="S4" s="881" t="s">
        <v>109</v>
      </c>
      <c r="T4" s="882"/>
      <c r="U4" s="872" t="str">
        <f>VLOOKUP(M3,Протокол!$A:$L,5,FALSE)</f>
        <v>2-4</v>
      </c>
      <c r="V4" s="873"/>
      <c r="W4" s="878"/>
      <c r="X4" s="878"/>
    </row>
    <row r="5" spans="1:24" ht="15" customHeight="1">
      <c r="A5" s="889" t="s">
        <v>110</v>
      </c>
      <c r="B5" s="889"/>
      <c r="C5" s="879" t="s">
        <v>111</v>
      </c>
      <c r="D5" s="880"/>
      <c r="E5" s="880"/>
      <c r="F5" s="880"/>
      <c r="G5" s="880"/>
      <c r="H5" s="874" t="s">
        <v>112</v>
      </c>
      <c r="I5" s="874"/>
      <c r="J5" s="874"/>
      <c r="K5" s="431"/>
      <c r="L5" s="432"/>
      <c r="M5" s="889" t="s">
        <v>110</v>
      </c>
      <c r="N5" s="889"/>
      <c r="O5" s="879" t="s">
        <v>111</v>
      </c>
      <c r="P5" s="880"/>
      <c r="Q5" s="880"/>
      <c r="R5" s="880"/>
      <c r="S5" s="880"/>
      <c r="T5" s="874" t="s">
        <v>112</v>
      </c>
      <c r="U5" s="874"/>
      <c r="V5" s="874"/>
      <c r="W5" s="878"/>
      <c r="X5" s="878"/>
    </row>
    <row r="6" spans="1:22" ht="15" customHeight="1">
      <c r="A6" s="436" t="s">
        <v>113</v>
      </c>
      <c r="B6" s="437" t="s">
        <v>116</v>
      </c>
      <c r="C6" s="438">
        <v>1</v>
      </c>
      <c r="D6" s="436">
        <v>2</v>
      </c>
      <c r="E6" s="436">
        <v>3</v>
      </c>
      <c r="F6" s="436">
        <v>4</v>
      </c>
      <c r="G6" s="522">
        <v>5</v>
      </c>
      <c r="H6" s="874"/>
      <c r="I6" s="874"/>
      <c r="J6" s="874"/>
      <c r="K6" s="431"/>
      <c r="L6" s="432"/>
      <c r="M6" s="436" t="s">
        <v>113</v>
      </c>
      <c r="N6" s="437" t="s">
        <v>116</v>
      </c>
      <c r="O6" s="438">
        <v>1</v>
      </c>
      <c r="P6" s="436">
        <v>2</v>
      </c>
      <c r="Q6" s="436">
        <v>3</v>
      </c>
      <c r="R6" s="436">
        <v>4</v>
      </c>
      <c r="S6" s="522">
        <v>5</v>
      </c>
      <c r="T6" s="874"/>
      <c r="U6" s="874"/>
      <c r="V6" s="874"/>
    </row>
    <row r="7" spans="1:22" ht="19.5" customHeight="1">
      <c r="A7" s="439">
        <f>VLOOKUP(A3,Протокол!$A:$L,7,FALSE)</f>
        <v>1</v>
      </c>
      <c r="B7" s="546" t="str">
        <f>IF(A7="","",VLOOKUP(A7,'Список уч-ов'!$A:$H,3,FALSE))</f>
        <v>КУТЛАЕВ Олег</v>
      </c>
      <c r="C7" s="440"/>
      <c r="D7" s="441"/>
      <c r="E7" s="442"/>
      <c r="F7" s="442"/>
      <c r="G7" s="523"/>
      <c r="H7" s="874"/>
      <c r="I7" s="874"/>
      <c r="J7" s="874"/>
      <c r="K7" s="431"/>
      <c r="L7" s="432"/>
      <c r="M7" s="439">
        <f>VLOOKUP(M3,Протокол!$A:$L,7,FALSE)</f>
        <v>7</v>
      </c>
      <c r="N7" s="546" t="str">
        <f>IF(M7="","",VLOOKUP(M7,'Список уч-ов'!$A:$H,3,FALSE))</f>
        <v>ДОРОГОЙЧЕНКОВ Иван</v>
      </c>
      <c r="O7" s="440"/>
      <c r="P7" s="441"/>
      <c r="Q7" s="442"/>
      <c r="R7" s="442"/>
      <c r="S7" s="523"/>
      <c r="T7" s="874"/>
      <c r="U7" s="874"/>
      <c r="V7" s="874"/>
    </row>
    <row r="8" spans="1:22" ht="19.5" customHeight="1">
      <c r="A8" s="439">
        <f>VLOOKUP(A3,Протокол!$A:$L,9,FALSE)</f>
        <v>6</v>
      </c>
      <c r="B8" s="546" t="str">
        <f>IF(A8="","",VLOOKUP(A8,'Список уч-ов'!$A:$H,3,FALSE))</f>
        <v>БОРЗУНОВ Владимир</v>
      </c>
      <c r="C8" s="440"/>
      <c r="D8" s="441"/>
      <c r="E8" s="442"/>
      <c r="F8" s="442"/>
      <c r="G8" s="523"/>
      <c r="H8" s="874"/>
      <c r="I8" s="874"/>
      <c r="J8" s="874"/>
      <c r="K8" s="431"/>
      <c r="L8" s="432"/>
      <c r="M8" s="439">
        <f>VLOOKUP(M3,Протокол!$A:$L,9,FALSE)</f>
        <v>0</v>
      </c>
      <c r="N8" s="546" t="str">
        <f>IF(M8="","",VLOOKUP(M8,'Список уч-ов'!$A:$H,3,FALSE))</f>
        <v>Х</v>
      </c>
      <c r="O8" s="440"/>
      <c r="P8" s="441"/>
      <c r="Q8" s="442"/>
      <c r="R8" s="442"/>
      <c r="S8" s="523"/>
      <c r="T8" s="874"/>
      <c r="U8" s="874"/>
      <c r="V8" s="874"/>
    </row>
    <row r="9" spans="2:21" ht="12" customHeight="1" thickBot="1">
      <c r="B9" s="543" t="str">
        <f>B7</f>
        <v>КУТЛАЕВ Олег</v>
      </c>
      <c r="C9" s="444"/>
      <c r="D9" s="445"/>
      <c r="E9" s="445"/>
      <c r="F9" s="445"/>
      <c r="G9" s="445"/>
      <c r="H9" s="445"/>
      <c r="I9" s="445"/>
      <c r="K9" s="431"/>
      <c r="L9" s="432"/>
      <c r="N9" s="543" t="str">
        <f>N7</f>
        <v>ДОРОГОЙЧЕНКОВ Иван</v>
      </c>
      <c r="O9" s="444"/>
      <c r="P9" s="445"/>
      <c r="Q9" s="445"/>
      <c r="R9" s="445"/>
      <c r="S9" s="445"/>
      <c r="T9" s="445"/>
      <c r="U9" s="445"/>
    </row>
    <row r="10" spans="1:22" ht="15" customHeight="1" thickBot="1">
      <c r="A10" s="544" t="s">
        <v>132</v>
      </c>
      <c r="B10" s="446"/>
      <c r="C10" s="447"/>
      <c r="F10" s="448" t="s">
        <v>114</v>
      </c>
      <c r="G10" s="883"/>
      <c r="H10" s="884"/>
      <c r="I10" s="884"/>
      <c r="J10" s="885"/>
      <c r="K10" s="431"/>
      <c r="L10" s="432"/>
      <c r="M10" s="544" t="s">
        <v>132</v>
      </c>
      <c r="N10" s="446"/>
      <c r="O10" s="447"/>
      <c r="R10" s="448" t="s">
        <v>114</v>
      </c>
      <c r="S10" s="883"/>
      <c r="T10" s="884"/>
      <c r="U10" s="884"/>
      <c r="V10" s="885"/>
    </row>
    <row r="11" spans="1:22" ht="12" customHeight="1" thickBot="1">
      <c r="A11" s="544"/>
      <c r="B11" s="543" t="str">
        <f>B8</f>
        <v>БОРЗУНОВ Владимир</v>
      </c>
      <c r="D11" s="447"/>
      <c r="E11" s="447"/>
      <c r="G11" s="447"/>
      <c r="H11" s="447"/>
      <c r="I11" s="447"/>
      <c r="J11" s="447"/>
      <c r="K11" s="431"/>
      <c r="L11" s="432"/>
      <c r="M11" s="544"/>
      <c r="N11" s="543" t="str">
        <f>N8</f>
        <v>Х</v>
      </c>
      <c r="P11" s="447"/>
      <c r="Q11" s="447"/>
      <c r="S11" s="447"/>
      <c r="T11" s="447"/>
      <c r="U11" s="447"/>
      <c r="V11" s="447"/>
    </row>
    <row r="12" spans="1:22" ht="15" customHeight="1" thickBot="1">
      <c r="A12" s="545" t="s">
        <v>132</v>
      </c>
      <c r="B12" s="446"/>
      <c r="C12" s="432"/>
      <c r="E12" s="447"/>
      <c r="F12" s="448" t="s">
        <v>115</v>
      </c>
      <c r="G12" s="886"/>
      <c r="H12" s="887"/>
      <c r="I12" s="887"/>
      <c r="J12" s="888"/>
      <c r="K12" s="431"/>
      <c r="L12" s="432"/>
      <c r="M12" s="545" t="s">
        <v>132</v>
      </c>
      <c r="N12" s="446"/>
      <c r="O12" s="432"/>
      <c r="Q12" s="447"/>
      <c r="R12" s="448" t="s">
        <v>115</v>
      </c>
      <c r="S12" s="886"/>
      <c r="T12" s="887"/>
      <c r="U12" s="887"/>
      <c r="V12" s="888"/>
    </row>
    <row r="13" spans="1:22" ht="12" customHeight="1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50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</row>
    <row r="14" spans="1:23" ht="24" customHeight="1" thickBot="1">
      <c r="A14" s="890" t="s">
        <v>86</v>
      </c>
      <c r="B14" s="890"/>
      <c r="C14" s="890"/>
      <c r="D14" s="890"/>
      <c r="E14" s="890"/>
      <c r="F14" s="890"/>
      <c r="G14" s="890"/>
      <c r="H14" s="890"/>
      <c r="I14" s="890"/>
      <c r="J14" s="890"/>
      <c r="K14" s="890"/>
      <c r="L14" s="427"/>
      <c r="M14" s="890" t="s">
        <v>86</v>
      </c>
      <c r="N14" s="890"/>
      <c r="O14" s="890"/>
      <c r="P14" s="890"/>
      <c r="Q14" s="890"/>
      <c r="R14" s="890"/>
      <c r="S14" s="890"/>
      <c r="T14" s="890"/>
      <c r="U14" s="890"/>
      <c r="V14" s="890"/>
      <c r="W14" s="428"/>
    </row>
    <row r="15" spans="1:22" ht="15" customHeight="1" thickBot="1">
      <c r="A15" s="542" t="s">
        <v>104</v>
      </c>
      <c r="B15" s="541" t="s">
        <v>131</v>
      </c>
      <c r="C15" s="875" t="s">
        <v>117</v>
      </c>
      <c r="D15" s="875"/>
      <c r="E15" s="872" t="str">
        <f>VLOOKUP(A16,Протокол!$A:$L,2,FALSE)</f>
        <v>М75-79</v>
      </c>
      <c r="F15" s="873"/>
      <c r="G15" s="875" t="s">
        <v>105</v>
      </c>
      <c r="H15" s="875"/>
      <c r="I15" s="872" t="str">
        <f>VLOOKUP(A16,Протокол!$A:$L,6,FALSE)</f>
        <v>26.02</v>
      </c>
      <c r="J15" s="873"/>
      <c r="K15" s="431"/>
      <c r="L15" s="432"/>
      <c r="M15" s="542" t="s">
        <v>104</v>
      </c>
      <c r="N15" s="541" t="s">
        <v>131</v>
      </c>
      <c r="O15" s="875" t="s">
        <v>117</v>
      </c>
      <c r="P15" s="875"/>
      <c r="Q15" s="872" t="str">
        <f>VLOOKUP(M16,Протокол!$A:$L,2,FALSE)</f>
        <v>М75-79</v>
      </c>
      <c r="R15" s="873"/>
      <c r="S15" s="875" t="s">
        <v>105</v>
      </c>
      <c r="T15" s="875"/>
      <c r="U15" s="872" t="str">
        <f>VLOOKUP(M16,Протокол!$A:$L,6,FALSE)</f>
        <v>26.02</v>
      </c>
      <c r="V15" s="873"/>
    </row>
    <row r="16" spans="1:22" ht="15" customHeight="1" thickBot="1">
      <c r="A16" s="433">
        <f>A3+2</f>
        <v>9</v>
      </c>
      <c r="B16" s="434"/>
      <c r="C16" s="876" t="s">
        <v>106</v>
      </c>
      <c r="D16" s="877"/>
      <c r="E16" s="872"/>
      <c r="F16" s="873"/>
      <c r="G16" s="876" t="s">
        <v>107</v>
      </c>
      <c r="H16" s="877"/>
      <c r="I16" s="872" t="str">
        <f>VLOOKUP(A16,Протокол!$A:$L,4,FALSE)</f>
        <v>2</v>
      </c>
      <c r="J16" s="873"/>
      <c r="K16" s="431"/>
      <c r="L16" s="432"/>
      <c r="M16" s="433">
        <f>A3+3</f>
        <v>10</v>
      </c>
      <c r="N16" s="434"/>
      <c r="O16" s="876" t="s">
        <v>106</v>
      </c>
      <c r="P16" s="877"/>
      <c r="Q16" s="872"/>
      <c r="R16" s="873"/>
      <c r="S16" s="876" t="s">
        <v>107</v>
      </c>
      <c r="T16" s="877"/>
      <c r="U16" s="872" t="str">
        <f>VLOOKUP(M16,Протокол!$A:$L,4,FALSE)</f>
        <v>2</v>
      </c>
      <c r="V16" s="873"/>
    </row>
    <row r="17" spans="2:22" ht="15" customHeight="1" thickBot="1">
      <c r="B17" s="435"/>
      <c r="C17" s="870" t="s">
        <v>130</v>
      </c>
      <c r="D17" s="870"/>
      <c r="E17" s="872">
        <f>VLOOKUP(A16,Протокол!$A:$L,3,FALSE)</f>
        <v>2</v>
      </c>
      <c r="F17" s="873"/>
      <c r="G17" s="881" t="s">
        <v>109</v>
      </c>
      <c r="H17" s="882"/>
      <c r="I17" s="872" t="str">
        <f>VLOOKUP(A16,Протокол!$A:$L,5,FALSE)</f>
        <v>1-4</v>
      </c>
      <c r="J17" s="873"/>
      <c r="K17" s="431"/>
      <c r="L17" s="432"/>
      <c r="N17" s="435"/>
      <c r="O17" s="870" t="s">
        <v>108</v>
      </c>
      <c r="P17" s="871"/>
      <c r="Q17" s="872">
        <f>VLOOKUP(M16,Протокол!$A:$L,3,FALSE)</f>
        <v>2</v>
      </c>
      <c r="R17" s="873"/>
      <c r="S17" s="881" t="s">
        <v>109</v>
      </c>
      <c r="T17" s="882"/>
      <c r="U17" s="872" t="str">
        <f>VLOOKUP(M16,Протокол!$A:$L,5,FALSE)</f>
        <v>2-3</v>
      </c>
      <c r="V17" s="873"/>
    </row>
    <row r="18" spans="1:22" ht="15" customHeight="1">
      <c r="A18" s="889" t="s">
        <v>110</v>
      </c>
      <c r="B18" s="889"/>
      <c r="C18" s="879" t="s">
        <v>111</v>
      </c>
      <c r="D18" s="880"/>
      <c r="E18" s="880"/>
      <c r="F18" s="880"/>
      <c r="G18" s="880"/>
      <c r="H18" s="874" t="s">
        <v>112</v>
      </c>
      <c r="I18" s="874"/>
      <c r="J18" s="874"/>
      <c r="K18" s="431"/>
      <c r="L18" s="432"/>
      <c r="M18" s="889" t="s">
        <v>110</v>
      </c>
      <c r="N18" s="889"/>
      <c r="O18" s="879" t="s">
        <v>111</v>
      </c>
      <c r="P18" s="880"/>
      <c r="Q18" s="880"/>
      <c r="R18" s="880"/>
      <c r="S18" s="880"/>
      <c r="T18" s="874" t="s">
        <v>112</v>
      </c>
      <c r="U18" s="874"/>
      <c r="V18" s="874"/>
    </row>
    <row r="19" spans="1:22" ht="15" customHeight="1">
      <c r="A19" s="436" t="s">
        <v>113</v>
      </c>
      <c r="B19" s="437" t="s">
        <v>116</v>
      </c>
      <c r="C19" s="438">
        <v>1</v>
      </c>
      <c r="D19" s="436">
        <v>2</v>
      </c>
      <c r="E19" s="436">
        <v>3</v>
      </c>
      <c r="F19" s="436">
        <v>4</v>
      </c>
      <c r="G19" s="522">
        <v>5</v>
      </c>
      <c r="H19" s="874"/>
      <c r="I19" s="874"/>
      <c r="J19" s="874"/>
      <c r="K19" s="431"/>
      <c r="L19" s="432"/>
      <c r="M19" s="436" t="s">
        <v>113</v>
      </c>
      <c r="N19" s="437" t="s">
        <v>116</v>
      </c>
      <c r="O19" s="438">
        <v>1</v>
      </c>
      <c r="P19" s="436">
        <v>2</v>
      </c>
      <c r="Q19" s="436">
        <v>3</v>
      </c>
      <c r="R19" s="436">
        <v>4</v>
      </c>
      <c r="S19" s="522">
        <v>5</v>
      </c>
      <c r="T19" s="874"/>
      <c r="U19" s="874"/>
      <c r="V19" s="874"/>
    </row>
    <row r="20" spans="1:22" ht="19.5" customHeight="1">
      <c r="A20" s="439">
        <f>VLOOKUP(A16,Протокол!$A:$L,7,FALSE)</f>
        <v>1</v>
      </c>
      <c r="B20" s="546" t="str">
        <f>IF(A20="","",VLOOKUP(A20,'Список уч-ов'!A:H,3,FALSE))</f>
        <v>КУТЛАЕВ Олег</v>
      </c>
      <c r="C20" s="440"/>
      <c r="D20" s="441"/>
      <c r="E20" s="442"/>
      <c r="F20" s="442"/>
      <c r="G20" s="523"/>
      <c r="H20" s="874"/>
      <c r="I20" s="874"/>
      <c r="J20" s="874"/>
      <c r="K20" s="431"/>
      <c r="L20" s="432"/>
      <c r="M20" s="439">
        <f>VLOOKUP(M16,Протокол!$A:$L,7,FALSE)</f>
        <v>7</v>
      </c>
      <c r="N20" s="546" t="str">
        <f>IF(M20="","",VLOOKUP(M20,'Список уч-ов'!$A:$H,3,FALSE))</f>
        <v>ДОРОГОЙЧЕНКОВ Иван</v>
      </c>
      <c r="O20" s="440"/>
      <c r="P20" s="441"/>
      <c r="Q20" s="442"/>
      <c r="R20" s="442"/>
      <c r="S20" s="523"/>
      <c r="T20" s="874"/>
      <c r="U20" s="874"/>
      <c r="V20" s="874"/>
    </row>
    <row r="21" spans="1:22" ht="19.5" customHeight="1">
      <c r="A21" s="439">
        <f>VLOOKUP(A16,Протокол!$A:$L,9,FALSE)</f>
        <v>0</v>
      </c>
      <c r="B21" s="546" t="str">
        <f>IF(A21="","",VLOOKUP(A21,'Список уч-ов'!A:H,3,FALSE))</f>
        <v>Х</v>
      </c>
      <c r="C21" s="440"/>
      <c r="D21" s="441"/>
      <c r="E21" s="442"/>
      <c r="F21" s="442"/>
      <c r="G21" s="523"/>
      <c r="H21" s="874"/>
      <c r="I21" s="874"/>
      <c r="J21" s="874"/>
      <c r="K21" s="431"/>
      <c r="L21" s="432"/>
      <c r="M21" s="439">
        <f>VLOOKUP(M16,Протокол!$A:$L,9,FALSE)</f>
        <v>6</v>
      </c>
      <c r="N21" s="546" t="str">
        <f>IF(M21="","",VLOOKUP(M21,'Список уч-ов'!$A:$H,3,FALSE))</f>
        <v>БОРЗУНОВ Владимир</v>
      </c>
      <c r="O21" s="440"/>
      <c r="P21" s="441"/>
      <c r="Q21" s="442"/>
      <c r="R21" s="442"/>
      <c r="S21" s="523"/>
      <c r="T21" s="874"/>
      <c r="U21" s="874"/>
      <c r="V21" s="874"/>
    </row>
    <row r="22" spans="2:21" ht="12" customHeight="1" thickBot="1">
      <c r="B22" s="543" t="str">
        <f>B20</f>
        <v>КУТЛАЕВ Олег</v>
      </c>
      <c r="C22" s="444"/>
      <c r="D22" s="445"/>
      <c r="E22" s="445"/>
      <c r="F22" s="445"/>
      <c r="G22" s="445"/>
      <c r="H22" s="445"/>
      <c r="I22" s="445"/>
      <c r="K22" s="431"/>
      <c r="L22" s="432"/>
      <c r="N22" s="543" t="str">
        <f>N20</f>
        <v>ДОРОГОЙЧЕНКОВ Иван</v>
      </c>
      <c r="O22" s="444"/>
      <c r="P22" s="445"/>
      <c r="Q22" s="445"/>
      <c r="R22" s="445"/>
      <c r="S22" s="445"/>
      <c r="T22" s="445"/>
      <c r="U22" s="445"/>
    </row>
    <row r="23" spans="1:22" ht="15" customHeight="1" thickBot="1">
      <c r="A23" s="544" t="s">
        <v>132</v>
      </c>
      <c r="B23" s="446"/>
      <c r="C23" s="447"/>
      <c r="F23" s="448" t="s">
        <v>114</v>
      </c>
      <c r="G23" s="883"/>
      <c r="H23" s="884"/>
      <c r="I23" s="884"/>
      <c r="J23" s="885"/>
      <c r="K23" s="431"/>
      <c r="L23" s="432"/>
      <c r="M23" s="544" t="s">
        <v>132</v>
      </c>
      <c r="N23" s="446"/>
      <c r="O23" s="447"/>
      <c r="R23" s="448" t="s">
        <v>114</v>
      </c>
      <c r="S23" s="883"/>
      <c r="T23" s="884"/>
      <c r="U23" s="884"/>
      <c r="V23" s="885"/>
    </row>
    <row r="24" spans="1:22" ht="12" customHeight="1" thickBot="1">
      <c r="A24" s="544"/>
      <c r="B24" s="543" t="str">
        <f>B21</f>
        <v>Х</v>
      </c>
      <c r="D24" s="447"/>
      <c r="E24" s="447"/>
      <c r="G24" s="447"/>
      <c r="H24" s="447"/>
      <c r="I24" s="447"/>
      <c r="J24" s="447"/>
      <c r="K24" s="431"/>
      <c r="L24" s="432"/>
      <c r="M24" s="544"/>
      <c r="N24" s="543" t="str">
        <f>N21</f>
        <v>БОРЗУНОВ Владимир</v>
      </c>
      <c r="P24" s="447"/>
      <c r="Q24" s="447"/>
      <c r="S24" s="447"/>
      <c r="T24" s="447"/>
      <c r="U24" s="447"/>
      <c r="V24" s="447"/>
    </row>
    <row r="25" spans="1:22" ht="15" customHeight="1" thickBot="1">
      <c r="A25" s="545" t="s">
        <v>132</v>
      </c>
      <c r="B25" s="446"/>
      <c r="C25" s="432"/>
      <c r="E25" s="447"/>
      <c r="F25" s="448" t="s">
        <v>115</v>
      </c>
      <c r="G25" s="886"/>
      <c r="H25" s="887"/>
      <c r="I25" s="887"/>
      <c r="J25" s="888"/>
      <c r="K25" s="431"/>
      <c r="L25" s="432"/>
      <c r="M25" s="545" t="s">
        <v>132</v>
      </c>
      <c r="N25" s="446"/>
      <c r="O25" s="432"/>
      <c r="Q25" s="447"/>
      <c r="R25" s="448" t="s">
        <v>115</v>
      </c>
      <c r="S25" s="886"/>
      <c r="T25" s="887"/>
      <c r="U25" s="887"/>
      <c r="V25" s="888"/>
    </row>
    <row r="26" spans="1:22" ht="12" customHeight="1">
      <c r="A26" s="449"/>
      <c r="B26" s="449"/>
      <c r="C26" s="449"/>
      <c r="D26" s="449"/>
      <c r="E26" s="449"/>
      <c r="F26" s="449"/>
      <c r="G26" s="449"/>
      <c r="H26" s="449"/>
      <c r="I26" s="449"/>
      <c r="J26" s="449"/>
      <c r="K26" s="450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</row>
    <row r="27" spans="1:23" ht="24" customHeight="1" thickBot="1">
      <c r="A27" s="890" t="s">
        <v>86</v>
      </c>
      <c r="B27" s="890"/>
      <c r="C27" s="890"/>
      <c r="D27" s="890"/>
      <c r="E27" s="890"/>
      <c r="F27" s="890"/>
      <c r="G27" s="890"/>
      <c r="H27" s="890"/>
      <c r="I27" s="890"/>
      <c r="J27" s="890"/>
      <c r="K27" s="890"/>
      <c r="L27" s="427"/>
      <c r="M27" s="890" t="s">
        <v>86</v>
      </c>
      <c r="N27" s="890"/>
      <c r="O27" s="890"/>
      <c r="P27" s="890"/>
      <c r="Q27" s="890"/>
      <c r="R27" s="890"/>
      <c r="S27" s="890"/>
      <c r="T27" s="890"/>
      <c r="U27" s="890"/>
      <c r="V27" s="890"/>
      <c r="W27" s="428"/>
    </row>
    <row r="28" spans="1:22" ht="15" customHeight="1" thickBot="1">
      <c r="A28" s="542" t="s">
        <v>104</v>
      </c>
      <c r="B28" s="541" t="s">
        <v>131</v>
      </c>
      <c r="C28" s="875" t="s">
        <v>117</v>
      </c>
      <c r="D28" s="875"/>
      <c r="E28" s="872" t="str">
        <f>VLOOKUP(A29,Протокол!$A:$L,2,FALSE)</f>
        <v>М75-79</v>
      </c>
      <c r="F28" s="873"/>
      <c r="G28" s="875" t="s">
        <v>105</v>
      </c>
      <c r="H28" s="875"/>
      <c r="I28" s="872" t="str">
        <f>VLOOKUP(A29,Протокол!$A:$L,6,FALSE)</f>
        <v>26.02</v>
      </c>
      <c r="J28" s="873"/>
      <c r="K28" s="431"/>
      <c r="L28" s="432"/>
      <c r="M28" s="542" t="s">
        <v>104</v>
      </c>
      <c r="N28" s="541" t="s">
        <v>131</v>
      </c>
      <c r="O28" s="875" t="s">
        <v>117</v>
      </c>
      <c r="P28" s="875"/>
      <c r="Q28" s="872" t="str">
        <f>VLOOKUP(M29,Протокол!$A:$L,2,FALSE)</f>
        <v>М75-79</v>
      </c>
      <c r="R28" s="873"/>
      <c r="S28" s="875" t="s">
        <v>105</v>
      </c>
      <c r="T28" s="875"/>
      <c r="U28" s="872" t="str">
        <f>VLOOKUP(M29,Протокол!$A:$L,6,FALSE)</f>
        <v>26.02</v>
      </c>
      <c r="V28" s="873"/>
    </row>
    <row r="29" spans="1:22" ht="15" customHeight="1" thickBot="1">
      <c r="A29" s="433">
        <f>A3+4</f>
        <v>11</v>
      </c>
      <c r="B29" s="434"/>
      <c r="C29" s="876" t="s">
        <v>106</v>
      </c>
      <c r="D29" s="877"/>
      <c r="E29" s="872"/>
      <c r="F29" s="873"/>
      <c r="G29" s="876" t="s">
        <v>107</v>
      </c>
      <c r="H29" s="877"/>
      <c r="I29" s="872" t="str">
        <f>VLOOKUP(A29,Протокол!$A:$L,4,FALSE)</f>
        <v>3</v>
      </c>
      <c r="J29" s="873"/>
      <c r="K29" s="431"/>
      <c r="L29" s="432"/>
      <c r="M29" s="433">
        <f>A3+5</f>
        <v>12</v>
      </c>
      <c r="N29" s="434"/>
      <c r="O29" s="876" t="s">
        <v>106</v>
      </c>
      <c r="P29" s="877"/>
      <c r="Q29" s="872"/>
      <c r="R29" s="873"/>
      <c r="S29" s="876" t="s">
        <v>107</v>
      </c>
      <c r="T29" s="877"/>
      <c r="U29" s="872" t="str">
        <f>VLOOKUP(M29,Протокол!$A:$L,4,FALSE)</f>
        <v>3</v>
      </c>
      <c r="V29" s="873"/>
    </row>
    <row r="30" spans="2:22" ht="15" customHeight="1" thickBot="1">
      <c r="B30" s="435"/>
      <c r="C30" s="870" t="s">
        <v>130</v>
      </c>
      <c r="D30" s="870"/>
      <c r="E30" s="872">
        <f>VLOOKUP(A29,Протокол!$A:$L,3,FALSE)</f>
        <v>2</v>
      </c>
      <c r="F30" s="873"/>
      <c r="G30" s="881" t="s">
        <v>109</v>
      </c>
      <c r="H30" s="882"/>
      <c r="I30" s="872" t="str">
        <f>VLOOKUP(A29,Протокол!$A:$L,5,FALSE)</f>
        <v>1-2</v>
      </c>
      <c r="J30" s="873"/>
      <c r="K30" s="431"/>
      <c r="L30" s="432"/>
      <c r="N30" s="435"/>
      <c r="O30" s="870" t="s">
        <v>108</v>
      </c>
      <c r="P30" s="871"/>
      <c r="Q30" s="872">
        <f>VLOOKUP(M29,Протокол!$A:$L,3,FALSE)</f>
        <v>2</v>
      </c>
      <c r="R30" s="873"/>
      <c r="S30" s="881" t="s">
        <v>109</v>
      </c>
      <c r="T30" s="882"/>
      <c r="U30" s="872" t="str">
        <f>VLOOKUP(M29,Протокол!$A:$L,5,FALSE)</f>
        <v>3-4</v>
      </c>
      <c r="V30" s="873"/>
    </row>
    <row r="31" spans="1:22" ht="15" customHeight="1">
      <c r="A31" s="889" t="s">
        <v>110</v>
      </c>
      <c r="B31" s="889"/>
      <c r="C31" s="879" t="s">
        <v>111</v>
      </c>
      <c r="D31" s="880"/>
      <c r="E31" s="880"/>
      <c r="F31" s="880"/>
      <c r="G31" s="880"/>
      <c r="H31" s="874" t="s">
        <v>112</v>
      </c>
      <c r="I31" s="874"/>
      <c r="J31" s="874"/>
      <c r="K31" s="431"/>
      <c r="L31" s="432"/>
      <c r="M31" s="889" t="s">
        <v>110</v>
      </c>
      <c r="N31" s="889"/>
      <c r="O31" s="879" t="s">
        <v>111</v>
      </c>
      <c r="P31" s="880"/>
      <c r="Q31" s="880"/>
      <c r="R31" s="880"/>
      <c r="S31" s="880"/>
      <c r="T31" s="874" t="s">
        <v>112</v>
      </c>
      <c r="U31" s="874"/>
      <c r="V31" s="874"/>
    </row>
    <row r="32" spans="1:22" ht="15" customHeight="1">
      <c r="A32" s="436" t="s">
        <v>113</v>
      </c>
      <c r="B32" s="437" t="s">
        <v>116</v>
      </c>
      <c r="C32" s="438">
        <v>1</v>
      </c>
      <c r="D32" s="436">
        <v>2</v>
      </c>
      <c r="E32" s="436">
        <v>3</v>
      </c>
      <c r="F32" s="436">
        <v>4</v>
      </c>
      <c r="G32" s="522">
        <v>5</v>
      </c>
      <c r="H32" s="874"/>
      <c r="I32" s="874"/>
      <c r="J32" s="874"/>
      <c r="K32" s="431"/>
      <c r="L32" s="432"/>
      <c r="M32" s="436" t="s">
        <v>113</v>
      </c>
      <c r="N32" s="437" t="s">
        <v>116</v>
      </c>
      <c r="O32" s="438">
        <v>1</v>
      </c>
      <c r="P32" s="436">
        <v>2</v>
      </c>
      <c r="Q32" s="436">
        <v>3</v>
      </c>
      <c r="R32" s="436">
        <v>4</v>
      </c>
      <c r="S32" s="522">
        <v>5</v>
      </c>
      <c r="T32" s="874"/>
      <c r="U32" s="874"/>
      <c r="V32" s="874"/>
    </row>
    <row r="33" spans="1:22" ht="19.5" customHeight="1">
      <c r="A33" s="439">
        <f>VLOOKUP(A29,Протокол!$A:$L,7,FALSE)</f>
        <v>1</v>
      </c>
      <c r="B33" s="546" t="str">
        <f>IF(A33="","",VLOOKUP(A33,'Список уч-ов'!A:H,3,FALSE))</f>
        <v>КУТЛАЕВ Олег</v>
      </c>
      <c r="C33" s="440"/>
      <c r="D33" s="441"/>
      <c r="E33" s="442"/>
      <c r="F33" s="442"/>
      <c r="G33" s="523"/>
      <c r="H33" s="874"/>
      <c r="I33" s="874"/>
      <c r="J33" s="874"/>
      <c r="K33" s="431"/>
      <c r="L33" s="432"/>
      <c r="M33" s="439">
        <f>VLOOKUP(M29,Протокол!$A:$L,7,FALSE)</f>
        <v>6</v>
      </c>
      <c r="N33" s="546" t="str">
        <f>IF(M33="","",VLOOKUP(M33,'Список уч-ов'!$A:$H,3,FALSE))</f>
        <v>БОРЗУНОВ Владимир</v>
      </c>
      <c r="O33" s="440"/>
      <c r="P33" s="441"/>
      <c r="Q33" s="442"/>
      <c r="R33" s="442"/>
      <c r="S33" s="523"/>
      <c r="T33" s="874"/>
      <c r="U33" s="874"/>
      <c r="V33" s="874"/>
    </row>
    <row r="34" spans="1:22" ht="19.5" customHeight="1">
      <c r="A34" s="439">
        <f>VLOOKUP(A29,Протокол!$A:$L,9,FALSE)</f>
        <v>7</v>
      </c>
      <c r="B34" s="546" t="str">
        <f>IF(A34="","",VLOOKUP(A34,'Список уч-ов'!A:H,3,FALSE))</f>
        <v>ДОРОГОЙЧЕНКОВ Иван</v>
      </c>
      <c r="C34" s="440"/>
      <c r="D34" s="441"/>
      <c r="E34" s="442"/>
      <c r="F34" s="442"/>
      <c r="G34" s="523"/>
      <c r="H34" s="874"/>
      <c r="I34" s="874"/>
      <c r="J34" s="874"/>
      <c r="K34" s="431"/>
      <c r="L34" s="432"/>
      <c r="M34" s="439">
        <f>VLOOKUP(M29,Протокол!$A:$L,9,FALSE)</f>
        <v>0</v>
      </c>
      <c r="N34" s="546" t="str">
        <f>IF(M34="","",VLOOKUP(M34,'Список уч-ов'!$A:$H,3,FALSE))</f>
        <v>Х</v>
      </c>
      <c r="O34" s="440"/>
      <c r="P34" s="441"/>
      <c r="Q34" s="442"/>
      <c r="R34" s="442"/>
      <c r="S34" s="523"/>
      <c r="T34" s="874"/>
      <c r="U34" s="874"/>
      <c r="V34" s="874"/>
    </row>
    <row r="35" spans="2:21" ht="12" customHeight="1" thickBot="1">
      <c r="B35" s="543" t="str">
        <f>B33</f>
        <v>КУТЛАЕВ Олег</v>
      </c>
      <c r="C35" s="444"/>
      <c r="D35" s="445"/>
      <c r="E35" s="445"/>
      <c r="F35" s="445"/>
      <c r="G35" s="445"/>
      <c r="H35" s="445"/>
      <c r="I35" s="445"/>
      <c r="K35" s="431"/>
      <c r="L35" s="432"/>
      <c r="N35" s="543" t="str">
        <f>N33</f>
        <v>БОРЗУНОВ Владимир</v>
      </c>
      <c r="O35" s="444"/>
      <c r="P35" s="445"/>
      <c r="Q35" s="445"/>
      <c r="R35" s="445"/>
      <c r="S35" s="445"/>
      <c r="T35" s="445"/>
      <c r="U35" s="445"/>
    </row>
    <row r="36" spans="1:22" ht="15" customHeight="1" thickBot="1">
      <c r="A36" s="544" t="s">
        <v>132</v>
      </c>
      <c r="B36" s="446"/>
      <c r="C36" s="447"/>
      <c r="F36" s="448" t="s">
        <v>114</v>
      </c>
      <c r="G36" s="883"/>
      <c r="H36" s="884"/>
      <c r="I36" s="884"/>
      <c r="J36" s="885"/>
      <c r="K36" s="431"/>
      <c r="L36" s="432"/>
      <c r="M36" s="544" t="s">
        <v>132</v>
      </c>
      <c r="N36" s="446"/>
      <c r="O36" s="447"/>
      <c r="R36" s="448" t="s">
        <v>114</v>
      </c>
      <c r="S36" s="883"/>
      <c r="T36" s="884"/>
      <c r="U36" s="884"/>
      <c r="V36" s="885"/>
    </row>
    <row r="37" spans="1:22" ht="12" customHeight="1" thickBot="1">
      <c r="A37" s="544"/>
      <c r="B37" s="543" t="str">
        <f>B34</f>
        <v>ДОРОГОЙЧЕНКОВ Иван</v>
      </c>
      <c r="D37" s="447"/>
      <c r="E37" s="447"/>
      <c r="G37" s="447"/>
      <c r="H37" s="447"/>
      <c r="I37" s="447"/>
      <c r="J37" s="447"/>
      <c r="K37" s="431"/>
      <c r="L37" s="432"/>
      <c r="M37" s="544"/>
      <c r="N37" s="543" t="str">
        <f>N34</f>
        <v>Х</v>
      </c>
      <c r="P37" s="447"/>
      <c r="Q37" s="447"/>
      <c r="S37" s="447"/>
      <c r="T37" s="447"/>
      <c r="U37" s="447"/>
      <c r="V37" s="447"/>
    </row>
    <row r="38" spans="1:22" ht="15" customHeight="1" thickBot="1">
      <c r="A38" s="545" t="s">
        <v>132</v>
      </c>
      <c r="B38" s="446"/>
      <c r="C38" s="432"/>
      <c r="E38" s="447"/>
      <c r="F38" s="448" t="s">
        <v>115</v>
      </c>
      <c r="G38" s="886"/>
      <c r="H38" s="887"/>
      <c r="I38" s="887"/>
      <c r="J38" s="888"/>
      <c r="K38" s="431"/>
      <c r="L38" s="432"/>
      <c r="M38" s="545" t="s">
        <v>132</v>
      </c>
      <c r="N38" s="446"/>
      <c r="O38" s="432"/>
      <c r="Q38" s="447"/>
      <c r="R38" s="448" t="s">
        <v>115</v>
      </c>
      <c r="S38" s="886"/>
      <c r="T38" s="887"/>
      <c r="U38" s="887"/>
      <c r="V38" s="888"/>
    </row>
    <row r="39" spans="1:22" ht="12" customHeight="1">
      <c r="A39" s="449"/>
      <c r="B39" s="449"/>
      <c r="C39" s="449"/>
      <c r="D39" s="449"/>
      <c r="E39" s="449"/>
      <c r="F39" s="449"/>
      <c r="G39" s="449"/>
      <c r="H39" s="449"/>
      <c r="I39" s="449"/>
      <c r="J39" s="449"/>
      <c r="K39" s="450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</row>
  </sheetData>
  <sheetProtection/>
  <mergeCells count="121">
    <mergeCell ref="S2:T2"/>
    <mergeCell ref="U2:V2"/>
    <mergeCell ref="O3:P3"/>
    <mergeCell ref="Q3:R3"/>
    <mergeCell ref="A1:K1"/>
    <mergeCell ref="M1:V1"/>
    <mergeCell ref="C2:D2"/>
    <mergeCell ref="E2:F2"/>
    <mergeCell ref="G2:H2"/>
    <mergeCell ref="I2:J2"/>
    <mergeCell ref="O2:P2"/>
    <mergeCell ref="Q2:R2"/>
    <mergeCell ref="C3:D3"/>
    <mergeCell ref="E3:F3"/>
    <mergeCell ref="G3:H3"/>
    <mergeCell ref="I3:J3"/>
    <mergeCell ref="S3:T3"/>
    <mergeCell ref="U3:V3"/>
    <mergeCell ref="C4:D4"/>
    <mergeCell ref="E4:F4"/>
    <mergeCell ref="G4:H4"/>
    <mergeCell ref="I4:J4"/>
    <mergeCell ref="O4:P4"/>
    <mergeCell ref="Q4:R4"/>
    <mergeCell ref="S4:T4"/>
    <mergeCell ref="U4:V4"/>
    <mergeCell ref="A14:K14"/>
    <mergeCell ref="M14:V14"/>
    <mergeCell ref="A5:B5"/>
    <mergeCell ref="M5:N5"/>
    <mergeCell ref="O5:S5"/>
    <mergeCell ref="T5:V6"/>
    <mergeCell ref="G10:J10"/>
    <mergeCell ref="S10:V10"/>
    <mergeCell ref="G12:J12"/>
    <mergeCell ref="S12:V12"/>
    <mergeCell ref="U16:V16"/>
    <mergeCell ref="C15:D15"/>
    <mergeCell ref="E15:F15"/>
    <mergeCell ref="G15:H15"/>
    <mergeCell ref="I15:J15"/>
    <mergeCell ref="O15:P15"/>
    <mergeCell ref="Q15:R15"/>
    <mergeCell ref="C16:D16"/>
    <mergeCell ref="E16:F16"/>
    <mergeCell ref="G16:H16"/>
    <mergeCell ref="A18:B18"/>
    <mergeCell ref="M18:N18"/>
    <mergeCell ref="H18:J19"/>
    <mergeCell ref="C17:D17"/>
    <mergeCell ref="E17:F17"/>
    <mergeCell ref="G17:H17"/>
    <mergeCell ref="I17:J17"/>
    <mergeCell ref="A27:K27"/>
    <mergeCell ref="M27:V27"/>
    <mergeCell ref="S28:T28"/>
    <mergeCell ref="U28:V28"/>
    <mergeCell ref="G23:J23"/>
    <mergeCell ref="S23:V23"/>
    <mergeCell ref="G25:J25"/>
    <mergeCell ref="S25:V25"/>
    <mergeCell ref="O28:P28"/>
    <mergeCell ref="Q28:R28"/>
    <mergeCell ref="C29:D29"/>
    <mergeCell ref="E29:F29"/>
    <mergeCell ref="G29:H29"/>
    <mergeCell ref="I29:J29"/>
    <mergeCell ref="A31:B31"/>
    <mergeCell ref="M31:N31"/>
    <mergeCell ref="C30:D30"/>
    <mergeCell ref="E30:F30"/>
    <mergeCell ref="G30:H30"/>
    <mergeCell ref="I30:J30"/>
    <mergeCell ref="O31:S31"/>
    <mergeCell ref="T31:V32"/>
    <mergeCell ref="C31:G31"/>
    <mergeCell ref="H31:J32"/>
    <mergeCell ref="H33:J33"/>
    <mergeCell ref="H34:J34"/>
    <mergeCell ref="T33:V33"/>
    <mergeCell ref="T34:V34"/>
    <mergeCell ref="G36:J36"/>
    <mergeCell ref="S36:V36"/>
    <mergeCell ref="G38:J38"/>
    <mergeCell ref="S38:V38"/>
    <mergeCell ref="C18:G18"/>
    <mergeCell ref="S30:T30"/>
    <mergeCell ref="H20:J20"/>
    <mergeCell ref="H21:J21"/>
    <mergeCell ref="C28:D28"/>
    <mergeCell ref="E28:F28"/>
    <mergeCell ref="C5:G5"/>
    <mergeCell ref="H5:J6"/>
    <mergeCell ref="H7:J7"/>
    <mergeCell ref="H8:J8"/>
    <mergeCell ref="T20:V20"/>
    <mergeCell ref="S17:T17"/>
    <mergeCell ref="U17:V17"/>
    <mergeCell ref="O17:P17"/>
    <mergeCell ref="Q17:R17"/>
    <mergeCell ref="I16:J16"/>
    <mergeCell ref="W1:X5"/>
    <mergeCell ref="T7:V7"/>
    <mergeCell ref="T8:V8"/>
    <mergeCell ref="O18:S18"/>
    <mergeCell ref="T18:V19"/>
    <mergeCell ref="S15:T15"/>
    <mergeCell ref="U15:V15"/>
    <mergeCell ref="O16:P16"/>
    <mergeCell ref="Q16:R16"/>
    <mergeCell ref="S16:T16"/>
    <mergeCell ref="O30:P30"/>
    <mergeCell ref="Q30:R30"/>
    <mergeCell ref="T21:V21"/>
    <mergeCell ref="U30:V30"/>
    <mergeCell ref="G28:H28"/>
    <mergeCell ref="I28:J28"/>
    <mergeCell ref="S29:T29"/>
    <mergeCell ref="U29:V29"/>
    <mergeCell ref="O29:P29"/>
    <mergeCell ref="Q29:R29"/>
  </mergeCells>
  <printOptions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5"/>
  <sheetViews>
    <sheetView zoomScalePageLayoutView="0" workbookViewId="0" topLeftCell="A1">
      <selection activeCell="C9" sqref="C9"/>
    </sheetView>
  </sheetViews>
  <sheetFormatPr defaultColWidth="9.33203125" defaultRowHeight="12.75"/>
  <cols>
    <col min="1" max="1" width="9.83203125" style="235" customWidth="1"/>
    <col min="2" max="2" width="14" style="536" bestFit="1" customWidth="1"/>
    <col min="3" max="3" width="14.16015625" style="235" customWidth="1"/>
    <col min="4" max="4" width="15.5" style="537" customWidth="1"/>
    <col min="5" max="6" width="9.33203125" style="536" customWidth="1"/>
    <col min="7" max="7" width="8.83203125" style="235" customWidth="1"/>
    <col min="8" max="8" width="25.83203125" style="235" customWidth="1"/>
    <col min="9" max="9" width="8.83203125" style="235" customWidth="1"/>
    <col min="10" max="10" width="25.83203125" style="235" customWidth="1"/>
    <col min="11" max="16384" width="9.33203125" style="235" customWidth="1"/>
  </cols>
  <sheetData>
    <row r="1" spans="1:10" s="531" customFormat="1" ht="38.25" customHeight="1">
      <c r="A1" s="528" t="s">
        <v>118</v>
      </c>
      <c r="B1" s="529" t="s">
        <v>117</v>
      </c>
      <c r="C1" s="528" t="s">
        <v>124</v>
      </c>
      <c r="D1" s="530" t="s">
        <v>125</v>
      </c>
      <c r="E1" s="529"/>
      <c r="F1" s="529" t="s">
        <v>105</v>
      </c>
      <c r="G1" s="529" t="s">
        <v>122</v>
      </c>
      <c r="H1" s="529" t="s">
        <v>120</v>
      </c>
      <c r="I1" s="529" t="s">
        <v>123</v>
      </c>
      <c r="J1" s="530" t="s">
        <v>121</v>
      </c>
    </row>
    <row r="2" spans="1:10" s="535" customFormat="1" ht="12.75">
      <c r="A2" s="532">
        <v>1</v>
      </c>
      <c r="B2" s="572" t="str">
        <f>'Список уч-ов'!Z4</f>
        <v>М75-79</v>
      </c>
      <c r="C2" s="534" t="s">
        <v>7</v>
      </c>
      <c r="D2" s="533" t="s">
        <v>7</v>
      </c>
      <c r="E2" s="533" t="s">
        <v>84</v>
      </c>
      <c r="F2" s="533" t="s">
        <v>119</v>
      </c>
      <c r="G2" s="532">
        <f>Группы!B6</f>
        <v>9</v>
      </c>
      <c r="H2" s="532" t="str">
        <f>IF(G2="","",VLOOKUP(G2,'Список уч-ов'!A:H,3,FALSE))</f>
        <v>МОРОЗОВ Юрий</v>
      </c>
      <c r="I2" s="532">
        <f>Группы!B10</f>
        <v>10</v>
      </c>
      <c r="J2" s="532" t="str">
        <f>IF(I2="","",VLOOKUP(I2,'Список уч-ов'!A:H,3,FALSE))</f>
        <v>ТЕРЛЕЦКИЙ Евгений</v>
      </c>
    </row>
    <row r="3" spans="1:10" s="535" customFormat="1" ht="12.75">
      <c r="A3" s="532">
        <v>2</v>
      </c>
      <c r="B3" s="533" t="str">
        <f>B2</f>
        <v>М75-79</v>
      </c>
      <c r="C3" s="534" t="str">
        <f>C2</f>
        <v>1</v>
      </c>
      <c r="D3" s="533" t="s">
        <v>7</v>
      </c>
      <c r="E3" s="533" t="s">
        <v>126</v>
      </c>
      <c r="F3" s="533" t="s">
        <v>119</v>
      </c>
      <c r="G3" s="532">
        <f>Группы!B8</f>
        <v>5</v>
      </c>
      <c r="H3" s="532" t="str">
        <f>IF(G3="","",VLOOKUP(G3,'Список уч-ов'!A:H,3,FALSE))</f>
        <v>ГОРБАДЕЙ Яков</v>
      </c>
      <c r="I3" s="532">
        <f>Группы!B12</f>
        <v>0</v>
      </c>
      <c r="J3" s="532" t="str">
        <f>IF(I3="","",VLOOKUP(I3,'Список уч-ов'!A:H,3,FALSE))</f>
        <v>Х</v>
      </c>
    </row>
    <row r="4" spans="1:10" s="535" customFormat="1" ht="12.75">
      <c r="A4" s="532">
        <v>3</v>
      </c>
      <c r="B4" s="533" t="str">
        <f aca="true" t="shared" si="0" ref="B4:B25">B3</f>
        <v>М75-79</v>
      </c>
      <c r="C4" s="534" t="str">
        <f>C3</f>
        <v>1</v>
      </c>
      <c r="D4" s="533" t="s">
        <v>14</v>
      </c>
      <c r="E4" s="533" t="s">
        <v>127</v>
      </c>
      <c r="F4" s="533" t="s">
        <v>119</v>
      </c>
      <c r="G4" s="532">
        <f>G2</f>
        <v>9</v>
      </c>
      <c r="H4" s="532" t="str">
        <f>IF(G4="","",VLOOKUP(G4,'Список уч-ов'!A:H,3,FALSE))</f>
        <v>МОРОЗОВ Юрий</v>
      </c>
      <c r="I4" s="532">
        <f>I3</f>
        <v>0</v>
      </c>
      <c r="J4" s="532" t="str">
        <f>IF(I4="","",VLOOKUP(I4,'Список уч-ов'!A:H,3,FALSE))</f>
        <v>Х</v>
      </c>
    </row>
    <row r="5" spans="1:10" s="535" customFormat="1" ht="12.75">
      <c r="A5" s="532">
        <v>4</v>
      </c>
      <c r="B5" s="533" t="str">
        <f t="shared" si="0"/>
        <v>М75-79</v>
      </c>
      <c r="C5" s="534" t="str">
        <f>C4</f>
        <v>1</v>
      </c>
      <c r="D5" s="533" t="s">
        <v>14</v>
      </c>
      <c r="E5" s="533" t="s">
        <v>85</v>
      </c>
      <c r="F5" s="533" t="s">
        <v>119</v>
      </c>
      <c r="G5" s="532">
        <f>G3</f>
        <v>5</v>
      </c>
      <c r="H5" s="532" t="str">
        <f>IF(G5="","",VLOOKUP(G5,'Список уч-ов'!A:H,3,FALSE))</f>
        <v>ГОРБАДЕЙ Яков</v>
      </c>
      <c r="I5" s="532">
        <f>I2</f>
        <v>10</v>
      </c>
      <c r="J5" s="532" t="str">
        <f>IF(I5="","",VLOOKUP(I5,'Список уч-ов'!A:H,3,FALSE))</f>
        <v>ТЕРЛЕЦКИЙ Евгений</v>
      </c>
    </row>
    <row r="6" spans="1:10" s="535" customFormat="1" ht="12.75">
      <c r="A6" s="532">
        <v>5</v>
      </c>
      <c r="B6" s="533" t="str">
        <f t="shared" si="0"/>
        <v>М75-79</v>
      </c>
      <c r="C6" s="534" t="str">
        <f>C5</f>
        <v>1</v>
      </c>
      <c r="D6" s="533" t="s">
        <v>9</v>
      </c>
      <c r="E6" s="533" t="s">
        <v>128</v>
      </c>
      <c r="F6" s="533" t="s">
        <v>119</v>
      </c>
      <c r="G6" s="532">
        <f>G2</f>
        <v>9</v>
      </c>
      <c r="H6" s="532" t="str">
        <f>IF(G6="","",VLOOKUP(G6,'Список уч-ов'!A:H,3,FALSE))</f>
        <v>МОРОЗОВ Юрий</v>
      </c>
      <c r="I6" s="532">
        <f>G3</f>
        <v>5</v>
      </c>
      <c r="J6" s="532" t="str">
        <f>IF(I6="","",VLOOKUP(I6,'Список уч-ов'!A:H,3,FALSE))</f>
        <v>ГОРБАДЕЙ Яков</v>
      </c>
    </row>
    <row r="7" spans="1:10" s="535" customFormat="1" ht="12.75">
      <c r="A7" s="532">
        <v>6</v>
      </c>
      <c r="B7" s="533" t="str">
        <f t="shared" si="0"/>
        <v>М75-79</v>
      </c>
      <c r="C7" s="534" t="str">
        <f>C6</f>
        <v>1</v>
      </c>
      <c r="D7" s="533" t="s">
        <v>9</v>
      </c>
      <c r="E7" s="533" t="s">
        <v>129</v>
      </c>
      <c r="F7" s="533" t="s">
        <v>119</v>
      </c>
      <c r="G7" s="532">
        <f>I2</f>
        <v>10</v>
      </c>
      <c r="H7" s="532" t="str">
        <f>IF(G7="","",VLOOKUP(G7,'Список уч-ов'!A:H,3,FALSE))</f>
        <v>ТЕРЛЕЦКИЙ Евгений</v>
      </c>
      <c r="I7" s="532">
        <f>I3</f>
        <v>0</v>
      </c>
      <c r="J7" s="532" t="str">
        <f>IF(I7="","",VLOOKUP(I7,'Список уч-ов'!A:H,3,FALSE))</f>
        <v>Х</v>
      </c>
    </row>
    <row r="8" spans="1:10" s="535" customFormat="1" ht="12.75">
      <c r="A8" s="532">
        <v>7</v>
      </c>
      <c r="B8" s="533" t="str">
        <f t="shared" si="0"/>
        <v>М75-79</v>
      </c>
      <c r="C8" s="534">
        <f>C2+1</f>
        <v>2</v>
      </c>
      <c r="D8" s="533" t="s">
        <v>7</v>
      </c>
      <c r="E8" s="533" t="s">
        <v>84</v>
      </c>
      <c r="F8" s="533" t="s">
        <v>119</v>
      </c>
      <c r="G8" s="532">
        <f>Группы!B16</f>
        <v>1</v>
      </c>
      <c r="H8" s="532" t="str">
        <f>IF(G8="","",VLOOKUP(G8,'Список уч-ов'!A:H,3,FALSE))</f>
        <v>КУТЛАЕВ Олег</v>
      </c>
      <c r="I8" s="532">
        <f>Группы!B20</f>
        <v>6</v>
      </c>
      <c r="J8" s="532" t="str">
        <f>IF(I8="","",VLOOKUP(I8,'Список уч-ов'!A:H,3,FALSE))</f>
        <v>БОРЗУНОВ Владимир</v>
      </c>
    </row>
    <row r="9" spans="1:10" s="535" customFormat="1" ht="12.75">
      <c r="A9" s="532">
        <v>8</v>
      </c>
      <c r="B9" s="533" t="str">
        <f t="shared" si="0"/>
        <v>М75-79</v>
      </c>
      <c r="C9" s="534">
        <f>C8</f>
        <v>2</v>
      </c>
      <c r="D9" s="533" t="s">
        <v>7</v>
      </c>
      <c r="E9" s="533" t="s">
        <v>126</v>
      </c>
      <c r="F9" s="533" t="s">
        <v>119</v>
      </c>
      <c r="G9" s="532">
        <f>Группы!B18</f>
        <v>7</v>
      </c>
      <c r="H9" s="532" t="str">
        <f>IF(G9="","",VLOOKUP(G9,'Список уч-ов'!A:H,3,FALSE))</f>
        <v>ДОРОГОЙЧЕНКОВ Иван</v>
      </c>
      <c r="I9" s="532">
        <f>Группы!B22</f>
        <v>0</v>
      </c>
      <c r="J9" s="532" t="str">
        <f>IF(I9="","",VLOOKUP(I9,'Список уч-ов'!A:H,3,FALSE))</f>
        <v>Х</v>
      </c>
    </row>
    <row r="10" spans="1:10" s="535" customFormat="1" ht="12.75">
      <c r="A10" s="532">
        <v>9</v>
      </c>
      <c r="B10" s="533" t="str">
        <f t="shared" si="0"/>
        <v>М75-79</v>
      </c>
      <c r="C10" s="534">
        <f>C9</f>
        <v>2</v>
      </c>
      <c r="D10" s="533" t="s">
        <v>14</v>
      </c>
      <c r="E10" s="533" t="s">
        <v>127</v>
      </c>
      <c r="F10" s="533" t="s">
        <v>119</v>
      </c>
      <c r="G10" s="532">
        <f>G8</f>
        <v>1</v>
      </c>
      <c r="H10" s="532" t="str">
        <f>IF(G10="","",VLOOKUP(G10,'Список уч-ов'!A:H,3,FALSE))</f>
        <v>КУТЛАЕВ Олег</v>
      </c>
      <c r="I10" s="532">
        <f>I9</f>
        <v>0</v>
      </c>
      <c r="J10" s="532" t="str">
        <f>IF(I10="","",VLOOKUP(I10,'Список уч-ов'!A:H,3,FALSE))</f>
        <v>Х</v>
      </c>
    </row>
    <row r="11" spans="1:10" s="535" customFormat="1" ht="12.75">
      <c r="A11" s="532">
        <v>10</v>
      </c>
      <c r="B11" s="533" t="str">
        <f t="shared" si="0"/>
        <v>М75-79</v>
      </c>
      <c r="C11" s="534">
        <f>C10</f>
        <v>2</v>
      </c>
      <c r="D11" s="533" t="s">
        <v>14</v>
      </c>
      <c r="E11" s="533" t="s">
        <v>85</v>
      </c>
      <c r="F11" s="533" t="s">
        <v>119</v>
      </c>
      <c r="G11" s="532">
        <f>G9</f>
        <v>7</v>
      </c>
      <c r="H11" s="532" t="str">
        <f>IF(G11="","",VLOOKUP(G11,'Список уч-ов'!A:H,3,FALSE))</f>
        <v>ДОРОГОЙЧЕНКОВ Иван</v>
      </c>
      <c r="I11" s="532">
        <f>I8</f>
        <v>6</v>
      </c>
      <c r="J11" s="532" t="str">
        <f>IF(I11="","",VLOOKUP(I11,'Список уч-ов'!A:H,3,FALSE))</f>
        <v>БОРЗУНОВ Владимир</v>
      </c>
    </row>
    <row r="12" spans="1:10" s="535" customFormat="1" ht="12.75">
      <c r="A12" s="532">
        <v>11</v>
      </c>
      <c r="B12" s="533" t="str">
        <f t="shared" si="0"/>
        <v>М75-79</v>
      </c>
      <c r="C12" s="534">
        <f>C11</f>
        <v>2</v>
      </c>
      <c r="D12" s="533" t="s">
        <v>9</v>
      </c>
      <c r="E12" s="533" t="s">
        <v>128</v>
      </c>
      <c r="F12" s="533" t="s">
        <v>119</v>
      </c>
      <c r="G12" s="532">
        <f>G8</f>
        <v>1</v>
      </c>
      <c r="H12" s="532" t="str">
        <f>IF(G12="","",VLOOKUP(G12,'Список уч-ов'!A:H,3,FALSE))</f>
        <v>КУТЛАЕВ Олег</v>
      </c>
      <c r="I12" s="532">
        <f>G9</f>
        <v>7</v>
      </c>
      <c r="J12" s="532" t="str">
        <f>IF(I12="","",VLOOKUP(I12,'Список уч-ов'!A:H,3,FALSE))</f>
        <v>ДОРОГОЙЧЕНКОВ Иван</v>
      </c>
    </row>
    <row r="13" spans="1:10" s="535" customFormat="1" ht="12.75">
      <c r="A13" s="532">
        <v>12</v>
      </c>
      <c r="B13" s="533" t="str">
        <f t="shared" si="0"/>
        <v>М75-79</v>
      </c>
      <c r="C13" s="534">
        <f>C12</f>
        <v>2</v>
      </c>
      <c r="D13" s="533" t="s">
        <v>9</v>
      </c>
      <c r="E13" s="533" t="s">
        <v>129</v>
      </c>
      <c r="F13" s="533" t="s">
        <v>119</v>
      </c>
      <c r="G13" s="532">
        <f>I8</f>
        <v>6</v>
      </c>
      <c r="H13" s="532" t="str">
        <f>IF(G13="","",VLOOKUP(G13,'Список уч-ов'!A:H,3,FALSE))</f>
        <v>БОРЗУНОВ Владимир</v>
      </c>
      <c r="I13" s="532">
        <f>I9</f>
        <v>0</v>
      </c>
      <c r="J13" s="532" t="str">
        <f>IF(I13="","",VLOOKUP(I13,'Список уч-ов'!A:H,3,FALSE))</f>
        <v>Х</v>
      </c>
    </row>
    <row r="14" spans="1:10" s="535" customFormat="1" ht="12.75">
      <c r="A14" s="532">
        <v>13</v>
      </c>
      <c r="B14" s="533" t="str">
        <f t="shared" si="0"/>
        <v>М75-79</v>
      </c>
      <c r="C14" s="534">
        <f>C8+1</f>
        <v>3</v>
      </c>
      <c r="D14" s="533" t="s">
        <v>7</v>
      </c>
      <c r="E14" s="533" t="s">
        <v>84</v>
      </c>
      <c r="F14" s="533" t="s">
        <v>119</v>
      </c>
      <c r="G14" s="532">
        <f>Группы!B26</f>
        <v>13</v>
      </c>
      <c r="H14" s="532" t="str">
        <f>IF(G14="","",VLOOKUP(G14,'Список уч-ов'!A:H,3,FALSE))</f>
        <v>ШЕХТМАН Феликс</v>
      </c>
      <c r="I14" s="532">
        <f>Группы!B30</f>
        <v>3</v>
      </c>
      <c r="J14" s="532" t="str">
        <f>IF(I14="","",VLOOKUP(I14,'Список уч-ов'!A:H,3,FALSE))</f>
        <v>КУШНЫРЁВ Виталий</v>
      </c>
    </row>
    <row r="15" spans="1:10" s="535" customFormat="1" ht="12.75">
      <c r="A15" s="532">
        <v>14</v>
      </c>
      <c r="B15" s="533" t="str">
        <f t="shared" si="0"/>
        <v>М75-79</v>
      </c>
      <c r="C15" s="534">
        <f>C14</f>
        <v>3</v>
      </c>
      <c r="D15" s="533" t="s">
        <v>7</v>
      </c>
      <c r="E15" s="533" t="s">
        <v>126</v>
      </c>
      <c r="F15" s="533" t="s">
        <v>119</v>
      </c>
      <c r="G15" s="532">
        <f>Группы!B28</f>
        <v>12</v>
      </c>
      <c r="H15" s="532" t="str">
        <f>IF(G15="","",VLOOKUP(G15,'Список уч-ов'!A:H,3,FALSE))</f>
        <v>ЧЕРНЫШЕВ Валентин</v>
      </c>
      <c r="I15" s="532">
        <f>Группы!B32</f>
        <v>14</v>
      </c>
      <c r="J15" s="532" t="str">
        <f>IF(I15="","",VLOOKUP(I15,'Список уч-ов'!A:H,3,FALSE))</f>
        <v>МЕТЛОВ Николай</v>
      </c>
    </row>
    <row r="16" spans="1:10" s="535" customFormat="1" ht="12.75">
      <c r="A16" s="532">
        <v>15</v>
      </c>
      <c r="B16" s="533" t="str">
        <f t="shared" si="0"/>
        <v>М75-79</v>
      </c>
      <c r="C16" s="534">
        <f>C15</f>
        <v>3</v>
      </c>
      <c r="D16" s="533" t="s">
        <v>14</v>
      </c>
      <c r="E16" s="533" t="s">
        <v>127</v>
      </c>
      <c r="F16" s="533" t="s">
        <v>119</v>
      </c>
      <c r="G16" s="532">
        <f>G14</f>
        <v>13</v>
      </c>
      <c r="H16" s="532" t="str">
        <f>IF(G16="","",VLOOKUP(G16,'Список уч-ов'!A:H,3,FALSE))</f>
        <v>ШЕХТМАН Феликс</v>
      </c>
      <c r="I16" s="532">
        <f>I15</f>
        <v>14</v>
      </c>
      <c r="J16" s="532" t="str">
        <f>IF(I16="","",VLOOKUP(I16,'Список уч-ов'!A:H,3,FALSE))</f>
        <v>МЕТЛОВ Николай</v>
      </c>
    </row>
    <row r="17" spans="1:10" s="535" customFormat="1" ht="12.75">
      <c r="A17" s="532">
        <v>16</v>
      </c>
      <c r="B17" s="533" t="str">
        <f t="shared" si="0"/>
        <v>М75-79</v>
      </c>
      <c r="C17" s="534">
        <f>C16</f>
        <v>3</v>
      </c>
      <c r="D17" s="533" t="s">
        <v>14</v>
      </c>
      <c r="E17" s="533" t="s">
        <v>85</v>
      </c>
      <c r="F17" s="533" t="s">
        <v>119</v>
      </c>
      <c r="G17" s="532">
        <f>G15</f>
        <v>12</v>
      </c>
      <c r="H17" s="532" t="str">
        <f>IF(G17="","",VLOOKUP(G17,'Список уч-ов'!A:H,3,FALSE))</f>
        <v>ЧЕРНЫШЕВ Валентин</v>
      </c>
      <c r="I17" s="532">
        <f>I14</f>
        <v>3</v>
      </c>
      <c r="J17" s="532" t="str">
        <f>IF(I17="","",VLOOKUP(I17,'Список уч-ов'!A:H,3,FALSE))</f>
        <v>КУШНЫРЁВ Виталий</v>
      </c>
    </row>
    <row r="18" spans="1:10" s="535" customFormat="1" ht="12.75">
      <c r="A18" s="532">
        <v>17</v>
      </c>
      <c r="B18" s="533" t="str">
        <f t="shared" si="0"/>
        <v>М75-79</v>
      </c>
      <c r="C18" s="534">
        <f>C17</f>
        <v>3</v>
      </c>
      <c r="D18" s="533" t="s">
        <v>9</v>
      </c>
      <c r="E18" s="533" t="s">
        <v>128</v>
      </c>
      <c r="F18" s="533" t="s">
        <v>119</v>
      </c>
      <c r="G18" s="532">
        <f>G14</f>
        <v>13</v>
      </c>
      <c r="H18" s="532" t="str">
        <f>IF(G18="","",VLOOKUP(G18,'Список уч-ов'!A:H,3,FALSE))</f>
        <v>ШЕХТМАН Феликс</v>
      </c>
      <c r="I18" s="532">
        <f>G15</f>
        <v>12</v>
      </c>
      <c r="J18" s="532" t="str">
        <f>IF(I18="","",VLOOKUP(I18,'Список уч-ов'!A:H,3,FALSE))</f>
        <v>ЧЕРНЫШЕВ Валентин</v>
      </c>
    </row>
    <row r="19" spans="1:10" s="535" customFormat="1" ht="12.75">
      <c r="A19" s="532">
        <v>18</v>
      </c>
      <c r="B19" s="533" t="str">
        <f t="shared" si="0"/>
        <v>М75-79</v>
      </c>
      <c r="C19" s="534">
        <f>C18</f>
        <v>3</v>
      </c>
      <c r="D19" s="533" t="s">
        <v>9</v>
      </c>
      <c r="E19" s="533" t="s">
        <v>129</v>
      </c>
      <c r="F19" s="533" t="s">
        <v>119</v>
      </c>
      <c r="G19" s="532">
        <f>I14</f>
        <v>3</v>
      </c>
      <c r="H19" s="532" t="str">
        <f>IF(G19="","",VLOOKUP(G19,'Список уч-ов'!A:H,3,FALSE))</f>
        <v>КУШНЫРЁВ Виталий</v>
      </c>
      <c r="I19" s="532">
        <f>I15</f>
        <v>14</v>
      </c>
      <c r="J19" s="532" t="str">
        <f>IF(I19="","",VLOOKUP(I19,'Список уч-ов'!A:H,3,FALSE))</f>
        <v>МЕТЛОВ Николай</v>
      </c>
    </row>
    <row r="20" spans="1:10" s="535" customFormat="1" ht="12.75">
      <c r="A20" s="532">
        <v>19</v>
      </c>
      <c r="B20" s="533" t="str">
        <f t="shared" si="0"/>
        <v>М75-79</v>
      </c>
      <c r="C20" s="534">
        <f>C14+1</f>
        <v>4</v>
      </c>
      <c r="D20" s="533" t="s">
        <v>7</v>
      </c>
      <c r="E20" s="533" t="s">
        <v>84</v>
      </c>
      <c r="F20" s="533" t="s">
        <v>119</v>
      </c>
      <c r="G20" s="532">
        <f>Группы!B36</f>
        <v>8</v>
      </c>
      <c r="H20" s="532" t="str">
        <f>IF(G20="","",VLOOKUP(G20,'Список уч-ов'!A:H,3,FALSE))</f>
        <v>РАЖЕВ  Николай </v>
      </c>
      <c r="I20" s="532">
        <f>Группы!B40</f>
        <v>11</v>
      </c>
      <c r="J20" s="532" t="str">
        <f>IF(I20="","",VLOOKUP(I20,'Список уч-ов'!A:H,3,FALSE))</f>
        <v>ЦУХЛОВ Юрий</v>
      </c>
    </row>
    <row r="21" spans="1:10" s="535" customFormat="1" ht="12.75">
      <c r="A21" s="532">
        <v>20</v>
      </c>
      <c r="B21" s="533" t="str">
        <f t="shared" si="0"/>
        <v>М75-79</v>
      </c>
      <c r="C21" s="534">
        <f>C20</f>
        <v>4</v>
      </c>
      <c r="D21" s="533" t="s">
        <v>7</v>
      </c>
      <c r="E21" s="533" t="s">
        <v>126</v>
      </c>
      <c r="F21" s="533" t="s">
        <v>119</v>
      </c>
      <c r="G21" s="532">
        <f>Группы!B38</f>
        <v>4</v>
      </c>
      <c r="H21" s="532" t="str">
        <f>IF(G21="","",VLOOKUP(G21,'Список уч-ов'!A:H,3,FALSE))</f>
        <v>КОХАНЮК Юрий</v>
      </c>
      <c r="I21" s="532">
        <f>Группы!B42</f>
        <v>0</v>
      </c>
      <c r="J21" s="532" t="str">
        <f>IF(I21="","",VLOOKUP(I21,'Список уч-ов'!A:H,3,FALSE))</f>
        <v>Х</v>
      </c>
    </row>
    <row r="22" spans="1:10" s="535" customFormat="1" ht="12.75">
      <c r="A22" s="532">
        <v>21</v>
      </c>
      <c r="B22" s="533" t="str">
        <f t="shared" si="0"/>
        <v>М75-79</v>
      </c>
      <c r="C22" s="534">
        <f>C21</f>
        <v>4</v>
      </c>
      <c r="D22" s="533" t="s">
        <v>14</v>
      </c>
      <c r="E22" s="533" t="s">
        <v>127</v>
      </c>
      <c r="F22" s="533" t="s">
        <v>119</v>
      </c>
      <c r="G22" s="532">
        <f>G20</f>
        <v>8</v>
      </c>
      <c r="H22" s="532" t="str">
        <f>IF(G22="","",VLOOKUP(G22,'Список уч-ов'!A:H,3,FALSE))</f>
        <v>РАЖЕВ  Николай </v>
      </c>
      <c r="I22" s="532">
        <f>I21</f>
        <v>0</v>
      </c>
      <c r="J22" s="532" t="str">
        <f>IF(I22="","",VLOOKUP(I22,'Список уч-ов'!A:H,3,FALSE))</f>
        <v>Х</v>
      </c>
    </row>
    <row r="23" spans="1:10" s="535" customFormat="1" ht="12.75">
      <c r="A23" s="532">
        <v>22</v>
      </c>
      <c r="B23" s="533" t="str">
        <f t="shared" si="0"/>
        <v>М75-79</v>
      </c>
      <c r="C23" s="534">
        <f>C22</f>
        <v>4</v>
      </c>
      <c r="D23" s="533" t="s">
        <v>14</v>
      </c>
      <c r="E23" s="533" t="s">
        <v>85</v>
      </c>
      <c r="F23" s="533" t="s">
        <v>119</v>
      </c>
      <c r="G23" s="532">
        <f>G21</f>
        <v>4</v>
      </c>
      <c r="H23" s="532" t="str">
        <f>IF(G23="","",VLOOKUP(G23,'Список уч-ов'!A:H,3,FALSE))</f>
        <v>КОХАНЮК Юрий</v>
      </c>
      <c r="I23" s="532">
        <f>I20</f>
        <v>11</v>
      </c>
      <c r="J23" s="532" t="str">
        <f>IF(I23="","",VLOOKUP(I23,'Список уч-ов'!A:H,3,FALSE))</f>
        <v>ЦУХЛОВ Юрий</v>
      </c>
    </row>
    <row r="24" spans="1:10" s="535" customFormat="1" ht="12.75">
      <c r="A24" s="532">
        <v>23</v>
      </c>
      <c r="B24" s="533" t="str">
        <f t="shared" si="0"/>
        <v>М75-79</v>
      </c>
      <c r="C24" s="534">
        <f>C23</f>
        <v>4</v>
      </c>
      <c r="D24" s="533" t="s">
        <v>9</v>
      </c>
      <c r="E24" s="533" t="s">
        <v>128</v>
      </c>
      <c r="F24" s="533" t="s">
        <v>119</v>
      </c>
      <c r="G24" s="532">
        <f>G20</f>
        <v>8</v>
      </c>
      <c r="H24" s="532" t="str">
        <f>IF(G24="","",VLOOKUP(G24,'Список уч-ов'!A:H,3,FALSE))</f>
        <v>РАЖЕВ  Николай </v>
      </c>
      <c r="I24" s="532">
        <f>G21</f>
        <v>4</v>
      </c>
      <c r="J24" s="532" t="str">
        <f>IF(I24="","",VLOOKUP(I24,'Список уч-ов'!A:H,3,FALSE))</f>
        <v>КОХАНЮК Юрий</v>
      </c>
    </row>
    <row r="25" spans="1:10" s="535" customFormat="1" ht="12.75">
      <c r="A25" s="532">
        <v>24</v>
      </c>
      <c r="B25" s="533" t="str">
        <f t="shared" si="0"/>
        <v>М75-79</v>
      </c>
      <c r="C25" s="534">
        <f>C24</f>
        <v>4</v>
      </c>
      <c r="D25" s="533" t="s">
        <v>9</v>
      </c>
      <c r="E25" s="533" t="s">
        <v>129</v>
      </c>
      <c r="F25" s="533" t="s">
        <v>119</v>
      </c>
      <c r="G25" s="532">
        <f>I20</f>
        <v>11</v>
      </c>
      <c r="H25" s="532" t="str">
        <f>IF(G25="","",VLOOKUP(G25,'Список уч-ов'!A:H,3,FALSE))</f>
        <v>ЦУХЛОВ Юрий</v>
      </c>
      <c r="I25" s="532">
        <f>I21</f>
        <v>0</v>
      </c>
      <c r="J25" s="532" t="str">
        <f>IF(I25="","",VLOOKUP(I25,'Список уч-ов'!A:H,3,FALSE))</f>
        <v>Х</v>
      </c>
    </row>
  </sheetData>
  <sheetProtection/>
  <printOptions/>
  <pageMargins left="0.5905511811023623" right="0.5905511811023623" top="0.1968503937007874" bottom="0.1968503937007874" header="0.5118110236220472" footer="0.5118110236220472"/>
  <pageSetup fitToHeight="2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9"/>
  <sheetViews>
    <sheetView zoomScale="75" zoomScaleNormal="75" zoomScalePageLayoutView="0" workbookViewId="0" topLeftCell="A13">
      <selection activeCell="N28" sqref="N28"/>
    </sheetView>
  </sheetViews>
  <sheetFormatPr defaultColWidth="9.33203125" defaultRowHeight="12.75"/>
  <cols>
    <col min="1" max="1" width="7.66015625" style="429" customWidth="1"/>
    <col min="2" max="2" width="26.33203125" style="429" customWidth="1"/>
    <col min="3" max="10" width="5.5" style="429" customWidth="1"/>
    <col min="11" max="12" width="6.66015625" style="429" customWidth="1"/>
    <col min="13" max="13" width="7.66015625" style="429" customWidth="1"/>
    <col min="14" max="14" width="26.33203125" style="429" customWidth="1"/>
    <col min="15" max="22" width="5.5" style="429" customWidth="1"/>
    <col min="23" max="16384" width="9.33203125" style="429" customWidth="1"/>
  </cols>
  <sheetData>
    <row r="1" spans="1:22" ht="24" customHeight="1" thickBot="1">
      <c r="A1" s="890" t="s">
        <v>86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427"/>
      <c r="M1" s="890" t="s">
        <v>86</v>
      </c>
      <c r="N1" s="890"/>
      <c r="O1" s="890"/>
      <c r="P1" s="890"/>
      <c r="Q1" s="890"/>
      <c r="R1" s="890"/>
      <c r="S1" s="890"/>
      <c r="T1" s="890"/>
      <c r="U1" s="890"/>
      <c r="V1" s="890"/>
    </row>
    <row r="2" spans="1:22" ht="15" customHeight="1" thickBot="1">
      <c r="A2" s="429" t="s">
        <v>104</v>
      </c>
      <c r="B2" s="430"/>
      <c r="C2" s="901" t="s">
        <v>117</v>
      </c>
      <c r="D2" s="900"/>
      <c r="E2" s="893"/>
      <c r="F2" s="894"/>
      <c r="G2" s="900" t="s">
        <v>105</v>
      </c>
      <c r="H2" s="900"/>
      <c r="I2" s="893"/>
      <c r="J2" s="894"/>
      <c r="K2" s="431"/>
      <c r="L2" s="432"/>
      <c r="M2" s="429" t="s">
        <v>104</v>
      </c>
      <c r="N2" s="430"/>
      <c r="O2" s="901" t="s">
        <v>117</v>
      </c>
      <c r="P2" s="900"/>
      <c r="Q2" s="893"/>
      <c r="R2" s="894"/>
      <c r="S2" s="900" t="s">
        <v>105</v>
      </c>
      <c r="T2" s="900"/>
      <c r="U2" s="893"/>
      <c r="V2" s="894"/>
    </row>
    <row r="3" spans="1:22" ht="15" customHeight="1" thickBot="1">
      <c r="A3" s="433"/>
      <c r="B3" s="434"/>
      <c r="C3" s="898" t="s">
        <v>106</v>
      </c>
      <c r="D3" s="899"/>
      <c r="E3" s="893"/>
      <c r="F3" s="894"/>
      <c r="G3" s="898" t="s">
        <v>107</v>
      </c>
      <c r="H3" s="899"/>
      <c r="I3" s="893"/>
      <c r="J3" s="894"/>
      <c r="K3" s="431"/>
      <c r="L3" s="432"/>
      <c r="M3" s="433"/>
      <c r="N3" s="434"/>
      <c r="O3" s="898" t="s">
        <v>106</v>
      </c>
      <c r="P3" s="899"/>
      <c r="Q3" s="893"/>
      <c r="R3" s="894"/>
      <c r="S3" s="898" t="s">
        <v>107</v>
      </c>
      <c r="T3" s="899"/>
      <c r="U3" s="893"/>
      <c r="V3" s="894"/>
    </row>
    <row r="4" spans="2:22" ht="15" customHeight="1" thickBot="1">
      <c r="B4" s="435"/>
      <c r="C4" s="891" t="s">
        <v>130</v>
      </c>
      <c r="D4" s="892"/>
      <c r="E4" s="893"/>
      <c r="F4" s="894"/>
      <c r="G4" s="895" t="s">
        <v>109</v>
      </c>
      <c r="H4" s="896"/>
      <c r="I4" s="893"/>
      <c r="J4" s="894"/>
      <c r="K4" s="431"/>
      <c r="L4" s="432"/>
      <c r="N4" s="435"/>
      <c r="O4" s="892" t="s">
        <v>108</v>
      </c>
      <c r="P4" s="897"/>
      <c r="Q4" s="893"/>
      <c r="R4" s="894"/>
      <c r="S4" s="895" t="s">
        <v>109</v>
      </c>
      <c r="T4" s="896"/>
      <c r="U4" s="893"/>
      <c r="V4" s="894"/>
    </row>
    <row r="5" spans="1:22" ht="15" customHeight="1">
      <c r="A5" s="889" t="s">
        <v>110</v>
      </c>
      <c r="B5" s="889"/>
      <c r="C5" s="879" t="s">
        <v>111</v>
      </c>
      <c r="D5" s="880"/>
      <c r="E5" s="880"/>
      <c r="F5" s="880"/>
      <c r="G5" s="880"/>
      <c r="H5" s="874" t="s">
        <v>112</v>
      </c>
      <c r="I5" s="874"/>
      <c r="J5" s="874"/>
      <c r="K5" s="431"/>
      <c r="L5" s="432"/>
      <c r="M5" s="889" t="s">
        <v>110</v>
      </c>
      <c r="N5" s="889"/>
      <c r="O5" s="879" t="s">
        <v>111</v>
      </c>
      <c r="P5" s="880"/>
      <c r="Q5" s="880"/>
      <c r="R5" s="880"/>
      <c r="S5" s="880"/>
      <c r="T5" s="874" t="s">
        <v>112</v>
      </c>
      <c r="U5" s="874"/>
      <c r="V5" s="874"/>
    </row>
    <row r="6" spans="1:22" ht="15" customHeight="1">
      <c r="A6" s="436" t="s">
        <v>113</v>
      </c>
      <c r="B6" s="437" t="s">
        <v>116</v>
      </c>
      <c r="C6" s="438">
        <v>1</v>
      </c>
      <c r="D6" s="436">
        <v>2</v>
      </c>
      <c r="E6" s="436">
        <v>3</v>
      </c>
      <c r="F6" s="436">
        <v>4</v>
      </c>
      <c r="G6" s="522">
        <v>5</v>
      </c>
      <c r="H6" s="874"/>
      <c r="I6" s="874"/>
      <c r="J6" s="874"/>
      <c r="K6" s="431"/>
      <c r="L6" s="432"/>
      <c r="M6" s="436" t="s">
        <v>113</v>
      </c>
      <c r="N6" s="437" t="s">
        <v>116</v>
      </c>
      <c r="O6" s="438">
        <v>1</v>
      </c>
      <c r="P6" s="436">
        <v>2</v>
      </c>
      <c r="Q6" s="436">
        <v>3</v>
      </c>
      <c r="R6" s="436">
        <v>4</v>
      </c>
      <c r="S6" s="522">
        <v>5</v>
      </c>
      <c r="T6" s="874"/>
      <c r="U6" s="874"/>
      <c r="V6" s="874"/>
    </row>
    <row r="7" spans="1:22" ht="19.5" customHeight="1">
      <c r="A7" s="439"/>
      <c r="B7" s="439"/>
      <c r="C7" s="440"/>
      <c r="D7" s="441"/>
      <c r="E7" s="442"/>
      <c r="F7" s="442"/>
      <c r="G7" s="523"/>
      <c r="H7" s="874"/>
      <c r="I7" s="874"/>
      <c r="J7" s="874"/>
      <c r="K7" s="431"/>
      <c r="L7" s="432"/>
      <c r="M7" s="439"/>
      <c r="N7" s="439"/>
      <c r="O7" s="440"/>
      <c r="P7" s="441"/>
      <c r="Q7" s="442"/>
      <c r="R7" s="442"/>
      <c r="S7" s="523"/>
      <c r="T7" s="874"/>
      <c r="U7" s="874"/>
      <c r="V7" s="874"/>
    </row>
    <row r="8" spans="1:22" ht="19.5" customHeight="1">
      <c r="A8" s="439"/>
      <c r="B8" s="439"/>
      <c r="C8" s="440"/>
      <c r="D8" s="441"/>
      <c r="E8" s="442"/>
      <c r="F8" s="442"/>
      <c r="G8" s="523"/>
      <c r="H8" s="874"/>
      <c r="I8" s="874"/>
      <c r="J8" s="874"/>
      <c r="K8" s="431"/>
      <c r="L8" s="432"/>
      <c r="M8" s="439"/>
      <c r="N8" s="439"/>
      <c r="O8" s="440"/>
      <c r="P8" s="441"/>
      <c r="Q8" s="442"/>
      <c r="R8" s="442"/>
      <c r="S8" s="523"/>
      <c r="T8" s="874"/>
      <c r="U8" s="874"/>
      <c r="V8" s="874"/>
    </row>
    <row r="9" spans="2:21" ht="12" customHeight="1" thickBot="1">
      <c r="B9" s="443"/>
      <c r="C9" s="444"/>
      <c r="D9" s="445"/>
      <c r="E9" s="445"/>
      <c r="F9" s="445"/>
      <c r="G9" s="445"/>
      <c r="H9" s="445"/>
      <c r="I9" s="445"/>
      <c r="K9" s="431"/>
      <c r="L9" s="432"/>
      <c r="N9" s="443"/>
      <c r="O9" s="444"/>
      <c r="P9" s="445"/>
      <c r="Q9" s="445"/>
      <c r="R9" s="445"/>
      <c r="S9" s="445"/>
      <c r="T9" s="445"/>
      <c r="U9" s="445"/>
    </row>
    <row r="10" spans="1:22" ht="15" customHeight="1" thickBot="1">
      <c r="A10" s="432"/>
      <c r="B10" s="446"/>
      <c r="C10" s="447"/>
      <c r="F10" s="448" t="s">
        <v>114</v>
      </c>
      <c r="G10" s="883"/>
      <c r="H10" s="884"/>
      <c r="I10" s="884"/>
      <c r="J10" s="885"/>
      <c r="K10" s="431"/>
      <c r="L10" s="432"/>
      <c r="M10" s="432"/>
      <c r="N10" s="446"/>
      <c r="O10" s="447"/>
      <c r="R10" s="448" t="s">
        <v>114</v>
      </c>
      <c r="S10" s="883"/>
      <c r="T10" s="884"/>
      <c r="U10" s="884"/>
      <c r="V10" s="885"/>
    </row>
    <row r="11" spans="1:22" ht="12" customHeight="1" thickBot="1">
      <c r="A11" s="432"/>
      <c r="B11" s="443"/>
      <c r="D11" s="447"/>
      <c r="E11" s="447"/>
      <c r="G11" s="447"/>
      <c r="H11" s="447"/>
      <c r="I11" s="447"/>
      <c r="J11" s="447"/>
      <c r="K11" s="431"/>
      <c r="L11" s="432"/>
      <c r="M11" s="432"/>
      <c r="N11" s="443"/>
      <c r="P11" s="447"/>
      <c r="Q11" s="447"/>
      <c r="S11" s="447"/>
      <c r="T11" s="447"/>
      <c r="U11" s="447"/>
      <c r="V11" s="447"/>
    </row>
    <row r="12" spans="2:22" ht="15" customHeight="1" thickBot="1">
      <c r="B12" s="446"/>
      <c r="C12" s="432"/>
      <c r="E12" s="447"/>
      <c r="F12" s="448" t="s">
        <v>115</v>
      </c>
      <c r="G12" s="886"/>
      <c r="H12" s="887"/>
      <c r="I12" s="887"/>
      <c r="J12" s="888"/>
      <c r="K12" s="431"/>
      <c r="L12" s="432"/>
      <c r="N12" s="446"/>
      <c r="O12" s="432"/>
      <c r="Q12" s="447"/>
      <c r="R12" s="448" t="s">
        <v>115</v>
      </c>
      <c r="S12" s="886"/>
      <c r="T12" s="887"/>
      <c r="U12" s="887"/>
      <c r="V12" s="888"/>
    </row>
    <row r="13" spans="1:22" ht="12" customHeight="1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50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</row>
    <row r="14" spans="1:22" ht="24" customHeight="1" thickBot="1">
      <c r="A14" s="890" t="s">
        <v>86</v>
      </c>
      <c r="B14" s="890"/>
      <c r="C14" s="890"/>
      <c r="D14" s="890"/>
      <c r="E14" s="890"/>
      <c r="F14" s="890"/>
      <c r="G14" s="890"/>
      <c r="H14" s="890"/>
      <c r="I14" s="890"/>
      <c r="J14" s="890"/>
      <c r="K14" s="890"/>
      <c r="L14" s="427"/>
      <c r="M14" s="890" t="s">
        <v>86</v>
      </c>
      <c r="N14" s="890"/>
      <c r="O14" s="890"/>
      <c r="P14" s="890"/>
      <c r="Q14" s="890"/>
      <c r="R14" s="890"/>
      <c r="S14" s="890"/>
      <c r="T14" s="890"/>
      <c r="U14" s="890"/>
      <c r="V14" s="890"/>
    </row>
    <row r="15" spans="1:22" ht="15" customHeight="1" thickBot="1">
      <c r="A15" s="429" t="s">
        <v>104</v>
      </c>
      <c r="B15" s="430"/>
      <c r="C15" s="901" t="s">
        <v>117</v>
      </c>
      <c r="D15" s="900"/>
      <c r="E15" s="893"/>
      <c r="F15" s="894"/>
      <c r="G15" s="900" t="s">
        <v>105</v>
      </c>
      <c r="H15" s="900"/>
      <c r="I15" s="893"/>
      <c r="J15" s="894"/>
      <c r="K15" s="431"/>
      <c r="L15" s="432"/>
      <c r="M15" s="429" t="s">
        <v>104</v>
      </c>
      <c r="N15" s="430"/>
      <c r="O15" s="901" t="s">
        <v>117</v>
      </c>
      <c r="P15" s="900"/>
      <c r="Q15" s="893"/>
      <c r="R15" s="894"/>
      <c r="S15" s="900" t="s">
        <v>105</v>
      </c>
      <c r="T15" s="900"/>
      <c r="U15" s="893"/>
      <c r="V15" s="894"/>
    </row>
    <row r="16" spans="1:22" ht="15" customHeight="1" thickBot="1">
      <c r="A16" s="433"/>
      <c r="B16" s="434"/>
      <c r="C16" s="898" t="s">
        <v>106</v>
      </c>
      <c r="D16" s="899"/>
      <c r="E16" s="893"/>
      <c r="F16" s="894"/>
      <c r="G16" s="898" t="s">
        <v>107</v>
      </c>
      <c r="H16" s="899"/>
      <c r="I16" s="893"/>
      <c r="J16" s="894"/>
      <c r="K16" s="431"/>
      <c r="L16" s="432"/>
      <c r="M16" s="433"/>
      <c r="N16" s="434"/>
      <c r="O16" s="898" t="s">
        <v>106</v>
      </c>
      <c r="P16" s="899"/>
      <c r="Q16" s="893"/>
      <c r="R16" s="894"/>
      <c r="S16" s="898" t="s">
        <v>107</v>
      </c>
      <c r="T16" s="899"/>
      <c r="U16" s="893"/>
      <c r="V16" s="894"/>
    </row>
    <row r="17" spans="2:22" ht="15" customHeight="1" thickBot="1">
      <c r="B17" s="435"/>
      <c r="C17" s="891" t="s">
        <v>130</v>
      </c>
      <c r="D17" s="892"/>
      <c r="E17" s="893"/>
      <c r="F17" s="894"/>
      <c r="G17" s="895" t="s">
        <v>109</v>
      </c>
      <c r="H17" s="896"/>
      <c r="I17" s="893"/>
      <c r="J17" s="894"/>
      <c r="K17" s="431"/>
      <c r="L17" s="432"/>
      <c r="N17" s="435"/>
      <c r="O17" s="892" t="s">
        <v>108</v>
      </c>
      <c r="P17" s="897"/>
      <c r="Q17" s="893"/>
      <c r="R17" s="894"/>
      <c r="S17" s="895" t="s">
        <v>109</v>
      </c>
      <c r="T17" s="896"/>
      <c r="U17" s="893"/>
      <c r="V17" s="894"/>
    </row>
    <row r="18" spans="1:22" ht="15" customHeight="1">
      <c r="A18" s="889" t="s">
        <v>110</v>
      </c>
      <c r="B18" s="889"/>
      <c r="C18" s="879" t="s">
        <v>111</v>
      </c>
      <c r="D18" s="880"/>
      <c r="E18" s="880"/>
      <c r="F18" s="880"/>
      <c r="G18" s="880"/>
      <c r="H18" s="874" t="s">
        <v>112</v>
      </c>
      <c r="I18" s="874"/>
      <c r="J18" s="874"/>
      <c r="K18" s="431"/>
      <c r="L18" s="432"/>
      <c r="M18" s="889" t="s">
        <v>110</v>
      </c>
      <c r="N18" s="889"/>
      <c r="O18" s="879" t="s">
        <v>111</v>
      </c>
      <c r="P18" s="880"/>
      <c r="Q18" s="880"/>
      <c r="R18" s="880"/>
      <c r="S18" s="880"/>
      <c r="T18" s="874" t="s">
        <v>112</v>
      </c>
      <c r="U18" s="874"/>
      <c r="V18" s="874"/>
    </row>
    <row r="19" spans="1:22" ht="15" customHeight="1">
      <c r="A19" s="436" t="s">
        <v>113</v>
      </c>
      <c r="B19" s="437" t="s">
        <v>116</v>
      </c>
      <c r="C19" s="438">
        <v>1</v>
      </c>
      <c r="D19" s="436">
        <v>2</v>
      </c>
      <c r="E19" s="436">
        <v>3</v>
      </c>
      <c r="F19" s="436">
        <v>4</v>
      </c>
      <c r="G19" s="522">
        <v>5</v>
      </c>
      <c r="H19" s="874"/>
      <c r="I19" s="874"/>
      <c r="J19" s="874"/>
      <c r="K19" s="431"/>
      <c r="L19" s="432"/>
      <c r="M19" s="436" t="s">
        <v>113</v>
      </c>
      <c r="N19" s="437" t="s">
        <v>116</v>
      </c>
      <c r="O19" s="438">
        <v>1</v>
      </c>
      <c r="P19" s="436">
        <v>2</v>
      </c>
      <c r="Q19" s="436">
        <v>3</v>
      </c>
      <c r="R19" s="436">
        <v>4</v>
      </c>
      <c r="S19" s="522">
        <v>5</v>
      </c>
      <c r="T19" s="874"/>
      <c r="U19" s="874"/>
      <c r="V19" s="874"/>
    </row>
    <row r="20" spans="1:22" ht="19.5" customHeight="1">
      <c r="A20" s="439"/>
      <c r="B20" s="439"/>
      <c r="C20" s="440"/>
      <c r="D20" s="441"/>
      <c r="E20" s="442"/>
      <c r="F20" s="442"/>
      <c r="G20" s="523"/>
      <c r="H20" s="874"/>
      <c r="I20" s="874"/>
      <c r="J20" s="874"/>
      <c r="K20" s="431"/>
      <c r="L20" s="432"/>
      <c r="M20" s="439"/>
      <c r="N20" s="439"/>
      <c r="O20" s="440"/>
      <c r="P20" s="441"/>
      <c r="Q20" s="442"/>
      <c r="R20" s="442"/>
      <c r="S20" s="523"/>
      <c r="T20" s="874"/>
      <c r="U20" s="874"/>
      <c r="V20" s="874"/>
    </row>
    <row r="21" spans="1:22" ht="19.5" customHeight="1">
      <c r="A21" s="439"/>
      <c r="B21" s="439"/>
      <c r="C21" s="440"/>
      <c r="D21" s="441"/>
      <c r="E21" s="442"/>
      <c r="F21" s="442"/>
      <c r="G21" s="523"/>
      <c r="H21" s="874"/>
      <c r="I21" s="874"/>
      <c r="J21" s="874"/>
      <c r="K21" s="431"/>
      <c r="L21" s="432"/>
      <c r="M21" s="439"/>
      <c r="N21" s="439"/>
      <c r="O21" s="440"/>
      <c r="P21" s="441"/>
      <c r="Q21" s="442"/>
      <c r="R21" s="442"/>
      <c r="S21" s="523"/>
      <c r="T21" s="874"/>
      <c r="U21" s="874"/>
      <c r="V21" s="874"/>
    </row>
    <row r="22" spans="2:21" ht="12" customHeight="1" thickBot="1">
      <c r="B22" s="443"/>
      <c r="C22" s="444"/>
      <c r="D22" s="445"/>
      <c r="E22" s="445"/>
      <c r="F22" s="445"/>
      <c r="G22" s="445"/>
      <c r="H22" s="445"/>
      <c r="I22" s="445"/>
      <c r="K22" s="431"/>
      <c r="L22" s="432"/>
      <c r="N22" s="443"/>
      <c r="O22" s="444"/>
      <c r="P22" s="445"/>
      <c r="Q22" s="445"/>
      <c r="R22" s="445"/>
      <c r="S22" s="445"/>
      <c r="T22" s="445"/>
      <c r="U22" s="445"/>
    </row>
    <row r="23" spans="1:22" ht="15" customHeight="1" thickBot="1">
      <c r="A23" s="432"/>
      <c r="B23" s="446"/>
      <c r="C23" s="447"/>
      <c r="F23" s="448" t="s">
        <v>114</v>
      </c>
      <c r="G23" s="883"/>
      <c r="H23" s="884"/>
      <c r="I23" s="884"/>
      <c r="J23" s="885"/>
      <c r="K23" s="431"/>
      <c r="L23" s="432"/>
      <c r="M23" s="432"/>
      <c r="N23" s="446"/>
      <c r="O23" s="447"/>
      <c r="R23" s="448" t="s">
        <v>114</v>
      </c>
      <c r="S23" s="883"/>
      <c r="T23" s="884"/>
      <c r="U23" s="884"/>
      <c r="V23" s="885"/>
    </row>
    <row r="24" spans="1:22" ht="12" customHeight="1" thickBot="1">
      <c r="A24" s="432"/>
      <c r="B24" s="443"/>
      <c r="D24" s="447"/>
      <c r="E24" s="447"/>
      <c r="G24" s="447"/>
      <c r="H24" s="447"/>
      <c r="I24" s="447"/>
      <c r="J24" s="447"/>
      <c r="K24" s="431"/>
      <c r="L24" s="432"/>
      <c r="M24" s="432"/>
      <c r="N24" s="443"/>
      <c r="P24" s="447"/>
      <c r="Q24" s="447"/>
      <c r="S24" s="447"/>
      <c r="T24" s="447"/>
      <c r="U24" s="447"/>
      <c r="V24" s="447"/>
    </row>
    <row r="25" spans="2:22" ht="15" customHeight="1" thickBot="1">
      <c r="B25" s="446"/>
      <c r="C25" s="432"/>
      <c r="E25" s="447"/>
      <c r="F25" s="448" t="s">
        <v>115</v>
      </c>
      <c r="G25" s="886"/>
      <c r="H25" s="887"/>
      <c r="I25" s="887"/>
      <c r="J25" s="888"/>
      <c r="K25" s="431"/>
      <c r="L25" s="432"/>
      <c r="N25" s="446"/>
      <c r="O25" s="432"/>
      <c r="Q25" s="447"/>
      <c r="R25" s="448" t="s">
        <v>115</v>
      </c>
      <c r="S25" s="886"/>
      <c r="T25" s="887"/>
      <c r="U25" s="887"/>
      <c r="V25" s="888"/>
    </row>
    <row r="26" spans="1:22" ht="12" customHeight="1">
      <c r="A26" s="449"/>
      <c r="B26" s="449"/>
      <c r="C26" s="449"/>
      <c r="D26" s="449"/>
      <c r="E26" s="449"/>
      <c r="F26" s="449"/>
      <c r="G26" s="449"/>
      <c r="H26" s="449"/>
      <c r="I26" s="449"/>
      <c r="J26" s="449"/>
      <c r="K26" s="450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</row>
    <row r="27" spans="1:22" ht="24" customHeight="1" thickBot="1">
      <c r="A27" s="890" t="s">
        <v>86</v>
      </c>
      <c r="B27" s="890"/>
      <c r="C27" s="890"/>
      <c r="D27" s="890"/>
      <c r="E27" s="890"/>
      <c r="F27" s="890"/>
      <c r="G27" s="890"/>
      <c r="H27" s="890"/>
      <c r="I27" s="890"/>
      <c r="J27" s="890"/>
      <c r="K27" s="890"/>
      <c r="L27" s="427"/>
      <c r="M27" s="890" t="s">
        <v>86</v>
      </c>
      <c r="N27" s="890"/>
      <c r="O27" s="890"/>
      <c r="P27" s="890"/>
      <c r="Q27" s="890"/>
      <c r="R27" s="890"/>
      <c r="S27" s="890"/>
      <c r="T27" s="890"/>
      <c r="U27" s="890"/>
      <c r="V27" s="890"/>
    </row>
    <row r="28" spans="1:22" ht="15" customHeight="1" thickBot="1">
      <c r="A28" s="429" t="s">
        <v>104</v>
      </c>
      <c r="B28" s="430"/>
      <c r="C28" s="901" t="s">
        <v>117</v>
      </c>
      <c r="D28" s="900"/>
      <c r="E28" s="893"/>
      <c r="F28" s="894"/>
      <c r="G28" s="900" t="s">
        <v>105</v>
      </c>
      <c r="H28" s="900"/>
      <c r="I28" s="893"/>
      <c r="J28" s="894"/>
      <c r="K28" s="431"/>
      <c r="L28" s="432"/>
      <c r="M28" s="429" t="s">
        <v>104</v>
      </c>
      <c r="N28" s="430"/>
      <c r="O28" s="901" t="s">
        <v>117</v>
      </c>
      <c r="P28" s="900"/>
      <c r="Q28" s="893"/>
      <c r="R28" s="894"/>
      <c r="S28" s="900" t="s">
        <v>105</v>
      </c>
      <c r="T28" s="900"/>
      <c r="U28" s="893"/>
      <c r="V28" s="894"/>
    </row>
    <row r="29" spans="1:22" ht="15" customHeight="1" thickBot="1">
      <c r="A29" s="433"/>
      <c r="B29" s="434"/>
      <c r="C29" s="898" t="s">
        <v>106</v>
      </c>
      <c r="D29" s="899"/>
      <c r="E29" s="893"/>
      <c r="F29" s="894"/>
      <c r="G29" s="898" t="s">
        <v>107</v>
      </c>
      <c r="H29" s="899"/>
      <c r="I29" s="893"/>
      <c r="J29" s="894"/>
      <c r="K29" s="431"/>
      <c r="L29" s="432"/>
      <c r="M29" s="433"/>
      <c r="N29" s="434"/>
      <c r="O29" s="898" t="s">
        <v>106</v>
      </c>
      <c r="P29" s="899"/>
      <c r="Q29" s="893"/>
      <c r="R29" s="894"/>
      <c r="S29" s="898" t="s">
        <v>107</v>
      </c>
      <c r="T29" s="899"/>
      <c r="U29" s="893"/>
      <c r="V29" s="894"/>
    </row>
    <row r="30" spans="2:22" ht="15" customHeight="1" thickBot="1">
      <c r="B30" s="435"/>
      <c r="C30" s="891" t="s">
        <v>130</v>
      </c>
      <c r="D30" s="892"/>
      <c r="E30" s="893"/>
      <c r="F30" s="894"/>
      <c r="G30" s="895" t="s">
        <v>109</v>
      </c>
      <c r="H30" s="896"/>
      <c r="I30" s="893"/>
      <c r="J30" s="894"/>
      <c r="K30" s="431"/>
      <c r="L30" s="432"/>
      <c r="N30" s="435"/>
      <c r="O30" s="892" t="s">
        <v>108</v>
      </c>
      <c r="P30" s="897"/>
      <c r="Q30" s="893"/>
      <c r="R30" s="894"/>
      <c r="S30" s="895" t="s">
        <v>109</v>
      </c>
      <c r="T30" s="896"/>
      <c r="U30" s="893"/>
      <c r="V30" s="894"/>
    </row>
    <row r="31" spans="1:22" ht="15" customHeight="1">
      <c r="A31" s="889" t="s">
        <v>110</v>
      </c>
      <c r="B31" s="889"/>
      <c r="C31" s="879" t="s">
        <v>111</v>
      </c>
      <c r="D31" s="880"/>
      <c r="E31" s="880"/>
      <c r="F31" s="880"/>
      <c r="G31" s="880"/>
      <c r="H31" s="874" t="s">
        <v>112</v>
      </c>
      <c r="I31" s="874"/>
      <c r="J31" s="874"/>
      <c r="K31" s="431"/>
      <c r="L31" s="432"/>
      <c r="M31" s="889" t="s">
        <v>110</v>
      </c>
      <c r="N31" s="889"/>
      <c r="O31" s="879" t="s">
        <v>111</v>
      </c>
      <c r="P31" s="880"/>
      <c r="Q31" s="880"/>
      <c r="R31" s="880"/>
      <c r="S31" s="880"/>
      <c r="T31" s="874" t="s">
        <v>112</v>
      </c>
      <c r="U31" s="874"/>
      <c r="V31" s="874"/>
    </row>
    <row r="32" spans="1:22" ht="15" customHeight="1">
      <c r="A32" s="436" t="s">
        <v>113</v>
      </c>
      <c r="B32" s="437" t="s">
        <v>116</v>
      </c>
      <c r="C32" s="438">
        <v>1</v>
      </c>
      <c r="D32" s="436">
        <v>2</v>
      </c>
      <c r="E32" s="436">
        <v>3</v>
      </c>
      <c r="F32" s="436">
        <v>4</v>
      </c>
      <c r="G32" s="522">
        <v>5</v>
      </c>
      <c r="H32" s="874"/>
      <c r="I32" s="874"/>
      <c r="J32" s="874"/>
      <c r="K32" s="431"/>
      <c r="L32" s="432"/>
      <c r="M32" s="436" t="s">
        <v>113</v>
      </c>
      <c r="N32" s="437" t="s">
        <v>116</v>
      </c>
      <c r="O32" s="438">
        <v>1</v>
      </c>
      <c r="P32" s="436">
        <v>2</v>
      </c>
      <c r="Q32" s="436">
        <v>3</v>
      </c>
      <c r="R32" s="436">
        <v>4</v>
      </c>
      <c r="S32" s="522">
        <v>5</v>
      </c>
      <c r="T32" s="874"/>
      <c r="U32" s="874"/>
      <c r="V32" s="874"/>
    </row>
    <row r="33" spans="1:22" ht="19.5" customHeight="1">
      <c r="A33" s="439"/>
      <c r="B33" s="439"/>
      <c r="C33" s="440"/>
      <c r="D33" s="441"/>
      <c r="E33" s="442"/>
      <c r="F33" s="442"/>
      <c r="G33" s="523"/>
      <c r="H33" s="874"/>
      <c r="I33" s="874"/>
      <c r="J33" s="874"/>
      <c r="K33" s="431"/>
      <c r="L33" s="432"/>
      <c r="M33" s="439"/>
      <c r="N33" s="439"/>
      <c r="O33" s="440"/>
      <c r="P33" s="441"/>
      <c r="Q33" s="442"/>
      <c r="R33" s="442"/>
      <c r="S33" s="523"/>
      <c r="T33" s="874"/>
      <c r="U33" s="874"/>
      <c r="V33" s="874"/>
    </row>
    <row r="34" spans="1:22" ht="19.5" customHeight="1">
      <c r="A34" s="439"/>
      <c r="B34" s="439"/>
      <c r="C34" s="440"/>
      <c r="D34" s="441"/>
      <c r="E34" s="442"/>
      <c r="F34" s="442"/>
      <c r="G34" s="523"/>
      <c r="H34" s="874"/>
      <c r="I34" s="874"/>
      <c r="J34" s="874"/>
      <c r="K34" s="431"/>
      <c r="L34" s="432"/>
      <c r="M34" s="439"/>
      <c r="N34" s="439"/>
      <c r="O34" s="440"/>
      <c r="P34" s="441"/>
      <c r="Q34" s="442"/>
      <c r="R34" s="442"/>
      <c r="S34" s="523"/>
      <c r="T34" s="874"/>
      <c r="U34" s="874"/>
      <c r="V34" s="874"/>
    </row>
    <row r="35" spans="2:21" ht="12" customHeight="1" thickBot="1">
      <c r="B35" s="443"/>
      <c r="C35" s="444"/>
      <c r="D35" s="445"/>
      <c r="E35" s="445"/>
      <c r="F35" s="445"/>
      <c r="G35" s="445"/>
      <c r="H35" s="445"/>
      <c r="I35" s="445"/>
      <c r="K35" s="431"/>
      <c r="L35" s="432"/>
      <c r="N35" s="443"/>
      <c r="O35" s="444"/>
      <c r="P35" s="445"/>
      <c r="Q35" s="445"/>
      <c r="R35" s="445"/>
      <c r="S35" s="445"/>
      <c r="T35" s="445"/>
      <c r="U35" s="445"/>
    </row>
    <row r="36" spans="1:22" ht="15" customHeight="1" thickBot="1">
      <c r="A36" s="432"/>
      <c r="B36" s="446"/>
      <c r="C36" s="447"/>
      <c r="F36" s="448" t="s">
        <v>114</v>
      </c>
      <c r="G36" s="883"/>
      <c r="H36" s="884"/>
      <c r="I36" s="884"/>
      <c r="J36" s="885"/>
      <c r="K36" s="431"/>
      <c r="L36" s="432"/>
      <c r="M36" s="432"/>
      <c r="N36" s="446"/>
      <c r="O36" s="447"/>
      <c r="R36" s="448" t="s">
        <v>114</v>
      </c>
      <c r="S36" s="883"/>
      <c r="T36" s="884"/>
      <c r="U36" s="884"/>
      <c r="V36" s="885"/>
    </row>
    <row r="37" spans="1:22" ht="12" customHeight="1" thickBot="1">
      <c r="A37" s="432"/>
      <c r="B37" s="443"/>
      <c r="D37" s="447"/>
      <c r="E37" s="447"/>
      <c r="G37" s="447"/>
      <c r="H37" s="447"/>
      <c r="I37" s="447"/>
      <c r="J37" s="447"/>
      <c r="K37" s="431"/>
      <c r="L37" s="432"/>
      <c r="M37" s="432"/>
      <c r="N37" s="443"/>
      <c r="P37" s="447"/>
      <c r="Q37" s="447"/>
      <c r="S37" s="447"/>
      <c r="T37" s="447"/>
      <c r="U37" s="447"/>
      <c r="V37" s="447"/>
    </row>
    <row r="38" spans="2:22" ht="15" customHeight="1" thickBot="1">
      <c r="B38" s="446"/>
      <c r="C38" s="432"/>
      <c r="E38" s="447"/>
      <c r="F38" s="448" t="s">
        <v>115</v>
      </c>
      <c r="G38" s="886"/>
      <c r="H38" s="887"/>
      <c r="I38" s="887"/>
      <c r="J38" s="888"/>
      <c r="K38" s="431"/>
      <c r="L38" s="432"/>
      <c r="N38" s="446"/>
      <c r="O38" s="432"/>
      <c r="Q38" s="447"/>
      <c r="R38" s="448" t="s">
        <v>115</v>
      </c>
      <c r="S38" s="886"/>
      <c r="T38" s="887"/>
      <c r="U38" s="887"/>
      <c r="V38" s="888"/>
    </row>
    <row r="39" spans="1:22" ht="12" customHeight="1">
      <c r="A39" s="449"/>
      <c r="B39" s="449"/>
      <c r="C39" s="449"/>
      <c r="D39" s="449"/>
      <c r="E39" s="449"/>
      <c r="F39" s="449"/>
      <c r="G39" s="449"/>
      <c r="H39" s="449"/>
      <c r="I39" s="449"/>
      <c r="J39" s="449"/>
      <c r="K39" s="450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</row>
  </sheetData>
  <sheetProtection/>
  <mergeCells count="120">
    <mergeCell ref="I4:J4"/>
    <mergeCell ref="O4:P4"/>
    <mergeCell ref="Q4:R4"/>
    <mergeCell ref="I2:J2"/>
    <mergeCell ref="A1:K1"/>
    <mergeCell ref="M1:V1"/>
    <mergeCell ref="C2:D2"/>
    <mergeCell ref="E2:F2"/>
    <mergeCell ref="G2:H2"/>
    <mergeCell ref="U2:V2"/>
    <mergeCell ref="O3:P3"/>
    <mergeCell ref="Q2:R2"/>
    <mergeCell ref="C3:D3"/>
    <mergeCell ref="E3:F3"/>
    <mergeCell ref="G3:H3"/>
    <mergeCell ref="I3:J3"/>
    <mergeCell ref="A5:B5"/>
    <mergeCell ref="C5:G5"/>
    <mergeCell ref="T5:V6"/>
    <mergeCell ref="O2:P2"/>
    <mergeCell ref="U3:V3"/>
    <mergeCell ref="S4:T4"/>
    <mergeCell ref="U4:V4"/>
    <mergeCell ref="S2:T2"/>
    <mergeCell ref="Q3:R3"/>
    <mergeCell ref="S3:T3"/>
    <mergeCell ref="C4:D4"/>
    <mergeCell ref="E4:F4"/>
    <mergeCell ref="H7:J7"/>
    <mergeCell ref="T7:V7"/>
    <mergeCell ref="H8:J8"/>
    <mergeCell ref="T8:V8"/>
    <mergeCell ref="H5:J6"/>
    <mergeCell ref="M5:N5"/>
    <mergeCell ref="O5:S5"/>
    <mergeCell ref="G4:H4"/>
    <mergeCell ref="G10:J10"/>
    <mergeCell ref="S10:V10"/>
    <mergeCell ref="G12:J12"/>
    <mergeCell ref="S12:V12"/>
    <mergeCell ref="O16:P16"/>
    <mergeCell ref="Q16:R16"/>
    <mergeCell ref="A14:K14"/>
    <mergeCell ref="M14:V14"/>
    <mergeCell ref="C15:D15"/>
    <mergeCell ref="E15:F15"/>
    <mergeCell ref="G15:H15"/>
    <mergeCell ref="I15:J15"/>
    <mergeCell ref="O15:P15"/>
    <mergeCell ref="Q15:R15"/>
    <mergeCell ref="C16:D16"/>
    <mergeCell ref="E16:F16"/>
    <mergeCell ref="G16:H16"/>
    <mergeCell ref="I16:J16"/>
    <mergeCell ref="T18:V19"/>
    <mergeCell ref="S15:T15"/>
    <mergeCell ref="U15:V15"/>
    <mergeCell ref="S16:T16"/>
    <mergeCell ref="U16:V16"/>
    <mergeCell ref="S17:T17"/>
    <mergeCell ref="G17:H17"/>
    <mergeCell ref="I17:J17"/>
    <mergeCell ref="U17:V17"/>
    <mergeCell ref="O17:P17"/>
    <mergeCell ref="Q17:R17"/>
    <mergeCell ref="A18:B18"/>
    <mergeCell ref="C18:G18"/>
    <mergeCell ref="H18:J19"/>
    <mergeCell ref="M18:N18"/>
    <mergeCell ref="O18:S18"/>
    <mergeCell ref="O29:P29"/>
    <mergeCell ref="Q29:R29"/>
    <mergeCell ref="A27:K27"/>
    <mergeCell ref="M27:V27"/>
    <mergeCell ref="C17:D17"/>
    <mergeCell ref="E17:F17"/>
    <mergeCell ref="H20:J20"/>
    <mergeCell ref="T20:V20"/>
    <mergeCell ref="H21:J21"/>
    <mergeCell ref="T21:V21"/>
    <mergeCell ref="G28:H28"/>
    <mergeCell ref="I28:J28"/>
    <mergeCell ref="O28:P28"/>
    <mergeCell ref="Q28:R28"/>
    <mergeCell ref="G23:J23"/>
    <mergeCell ref="S23:V23"/>
    <mergeCell ref="G25:J25"/>
    <mergeCell ref="S25:V25"/>
    <mergeCell ref="C29:D29"/>
    <mergeCell ref="E29:F29"/>
    <mergeCell ref="G29:H29"/>
    <mergeCell ref="I29:J29"/>
    <mergeCell ref="S28:T28"/>
    <mergeCell ref="U28:V28"/>
    <mergeCell ref="S29:T29"/>
    <mergeCell ref="U29:V29"/>
    <mergeCell ref="C28:D28"/>
    <mergeCell ref="E28:F28"/>
    <mergeCell ref="O31:S31"/>
    <mergeCell ref="T31:V32"/>
    <mergeCell ref="G30:H30"/>
    <mergeCell ref="I30:J30"/>
    <mergeCell ref="O30:P30"/>
    <mergeCell ref="Q30:R30"/>
    <mergeCell ref="S30:T30"/>
    <mergeCell ref="U30:V30"/>
    <mergeCell ref="A31:B31"/>
    <mergeCell ref="C31:G31"/>
    <mergeCell ref="H31:J32"/>
    <mergeCell ref="M31:N31"/>
    <mergeCell ref="C30:D30"/>
    <mergeCell ref="E30:F30"/>
    <mergeCell ref="G38:J38"/>
    <mergeCell ref="S38:V38"/>
    <mergeCell ref="H33:J33"/>
    <mergeCell ref="T33:V33"/>
    <mergeCell ref="H34:J34"/>
    <mergeCell ref="T34:V34"/>
    <mergeCell ref="G36:J36"/>
    <mergeCell ref="S36:V36"/>
  </mergeCells>
  <printOptions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28"/>
  <sheetViews>
    <sheetView view="pageBreakPreview" zoomScaleSheetLayoutView="100" zoomScalePageLayoutView="0" workbookViewId="0" topLeftCell="B1">
      <selection activeCell="E18" sqref="E18"/>
    </sheetView>
  </sheetViews>
  <sheetFormatPr defaultColWidth="9.33203125" defaultRowHeight="12.75" outlineLevelCol="1"/>
  <cols>
    <col min="1" max="1" width="5.83203125" style="1" hidden="1" customWidth="1" outlineLevel="1"/>
    <col min="2" max="2" width="5.66015625" style="0" customWidth="1" collapsed="1"/>
    <col min="3" max="3" width="32.66015625" style="0" customWidth="1"/>
    <col min="4" max="4" width="36.83203125" style="0" hidden="1" customWidth="1" outlineLevel="1"/>
    <col min="5" max="5" width="14.33203125" style="9" customWidth="1" collapsed="1"/>
    <col min="6" max="6" width="11.5" style="203" customWidth="1"/>
    <col min="7" max="7" width="36" style="0" customWidth="1"/>
    <col min="8" max="8" width="21.16015625" style="538" hidden="1" customWidth="1" outlineLevel="1"/>
    <col min="9" max="9" width="20.16015625" style="525" hidden="1" customWidth="1" outlineLevel="1"/>
    <col min="10" max="10" width="13" style="525" hidden="1" customWidth="1" outlineLevel="1"/>
    <col min="11" max="11" width="16.16015625" style="525" hidden="1" customWidth="1" outlineLevel="1"/>
    <col min="12" max="12" width="29.83203125" style="525" hidden="1" customWidth="1" outlineLevel="1"/>
    <col min="13" max="13" width="14" style="525" hidden="1" customWidth="1" outlineLevel="1"/>
    <col min="14" max="14" width="14.33203125" style="525" hidden="1" customWidth="1" outlineLevel="1"/>
    <col min="15" max="15" width="15.33203125" style="525" hidden="1" customWidth="1" outlineLevel="1"/>
    <col min="16" max="16" width="14" style="525" hidden="1" customWidth="1" outlineLevel="1"/>
    <col min="17" max="17" width="14.16015625" style="525" hidden="1" customWidth="1" outlineLevel="1"/>
    <col min="18" max="18" width="9.33203125" style="0" customWidth="1" collapsed="1"/>
    <col min="20" max="20" width="29.5" style="0" hidden="1" customWidth="1" outlineLevel="1"/>
    <col min="21" max="21" width="12.83203125" style="0" bestFit="1" customWidth="1" collapsed="1"/>
    <col min="23" max="23" width="9.33203125" style="0" hidden="1" customWidth="1" outlineLevel="1"/>
    <col min="24" max="24" width="22.83203125" style="0" hidden="1" customWidth="1" outlineLevel="1"/>
    <col min="25" max="25" width="4" style="0" hidden="1" customWidth="1" outlineLevel="1"/>
    <col min="26" max="26" width="11.5" style="0" hidden="1" customWidth="1" outlineLevel="1"/>
    <col min="27" max="27" width="9.33203125" style="0" customWidth="1" collapsed="1"/>
  </cols>
  <sheetData>
    <row r="1" spans="1:8" ht="15.75" customHeight="1">
      <c r="A1" s="741" t="s">
        <v>86</v>
      </c>
      <c r="B1" s="741"/>
      <c r="C1" s="741"/>
      <c r="D1" s="741"/>
      <c r="E1" s="741"/>
      <c r="F1" s="741"/>
      <c r="G1" s="741"/>
      <c r="H1" s="741"/>
    </row>
    <row r="2" spans="1:8" ht="15.75" customHeight="1" thickBot="1">
      <c r="A2" s="742" t="s">
        <v>286</v>
      </c>
      <c r="B2" s="742"/>
      <c r="C2" s="742"/>
      <c r="D2" s="742"/>
      <c r="E2" s="742"/>
      <c r="F2" s="742"/>
      <c r="G2" s="742"/>
      <c r="H2" s="742"/>
    </row>
    <row r="3" spans="1:8" ht="19.5" customHeight="1">
      <c r="A3" s="743"/>
      <c r="B3" s="743"/>
      <c r="C3" s="743"/>
      <c r="D3" s="743"/>
      <c r="E3" s="743"/>
      <c r="F3" s="743"/>
      <c r="G3" s="743"/>
      <c r="H3" s="743"/>
    </row>
    <row r="4" spans="2:26" ht="18.75" customHeight="1">
      <c r="B4" s="744" t="s">
        <v>179</v>
      </c>
      <c r="C4" s="744"/>
      <c r="D4" s="744"/>
      <c r="E4" s="744"/>
      <c r="F4" s="744"/>
      <c r="G4" s="744"/>
      <c r="H4" s="744"/>
      <c r="T4" s="249" t="s">
        <v>134</v>
      </c>
      <c r="U4" s="570" t="s">
        <v>133</v>
      </c>
      <c r="V4" s="570" t="s">
        <v>139</v>
      </c>
      <c r="W4" s="249" t="s">
        <v>135</v>
      </c>
      <c r="X4" t="s">
        <v>180</v>
      </c>
      <c r="Y4" s="526" t="s">
        <v>6</v>
      </c>
      <c r="Z4" t="s">
        <v>181</v>
      </c>
    </row>
    <row r="5" spans="1:8" ht="15.75" customHeight="1">
      <c r="A5" s="745" t="s">
        <v>81</v>
      </c>
      <c r="B5" s="746"/>
      <c r="C5" s="746"/>
      <c r="D5" s="746"/>
      <c r="E5" s="746"/>
      <c r="F5" s="746"/>
      <c r="G5" s="746"/>
      <c r="H5" s="746"/>
    </row>
    <row r="6" ht="13.5" customHeight="1" thickBot="1"/>
    <row r="7" spans="2:8" ht="33" customHeight="1" thickBot="1" thickTop="1">
      <c r="B7" s="904" t="s">
        <v>2</v>
      </c>
      <c r="C7" s="905" t="s">
        <v>3</v>
      </c>
      <c r="D7" s="906" t="s">
        <v>90</v>
      </c>
      <c r="E7" s="907" t="s">
        <v>88</v>
      </c>
      <c r="F7" s="908" t="s">
        <v>89</v>
      </c>
      <c r="G7" s="909" t="s">
        <v>13</v>
      </c>
      <c r="H7" s="902" t="s">
        <v>59</v>
      </c>
    </row>
    <row r="8" spans="1:17" ht="15" customHeight="1" thickTop="1">
      <c r="A8" s="4">
        <v>1</v>
      </c>
      <c r="B8" s="910" t="s">
        <v>7</v>
      </c>
      <c r="C8" s="695" t="s">
        <v>209</v>
      </c>
      <c r="D8" s="548" t="s">
        <v>147</v>
      </c>
      <c r="E8" s="697">
        <v>14021</v>
      </c>
      <c r="F8" s="243">
        <f>2017-1938</f>
        <v>79</v>
      </c>
      <c r="G8" s="550" t="s">
        <v>148</v>
      </c>
      <c r="H8" s="903"/>
      <c r="I8" s="526" t="s">
        <v>183</v>
      </c>
      <c r="J8" s="526" t="s">
        <v>4</v>
      </c>
      <c r="K8" s="526" t="s">
        <v>184</v>
      </c>
      <c r="L8" s="525" t="s">
        <v>152</v>
      </c>
      <c r="M8" s="525" t="s">
        <v>185</v>
      </c>
      <c r="N8" s="525" t="s">
        <v>186</v>
      </c>
      <c r="O8" s="525" t="s">
        <v>187</v>
      </c>
      <c r="P8" s="525" t="s">
        <v>183</v>
      </c>
      <c r="Q8" s="525" t="s">
        <v>182</v>
      </c>
    </row>
    <row r="9" spans="1:17" ht="15" customHeight="1">
      <c r="A9" s="4">
        <v>10</v>
      </c>
      <c r="B9" s="911" t="s">
        <v>14</v>
      </c>
      <c r="C9" s="695" t="s">
        <v>277</v>
      </c>
      <c r="D9" s="548" t="s">
        <v>155</v>
      </c>
      <c r="E9" s="697">
        <v>14866</v>
      </c>
      <c r="F9" s="243">
        <v>77</v>
      </c>
      <c r="G9" s="550" t="s">
        <v>278</v>
      </c>
      <c r="H9" s="903"/>
      <c r="I9" s="526" t="s">
        <v>189</v>
      </c>
      <c r="J9" s="526" t="s">
        <v>138</v>
      </c>
      <c r="K9" s="526" t="s">
        <v>190</v>
      </c>
      <c r="L9" s="525" t="s">
        <v>145</v>
      </c>
      <c r="M9" s="525" t="s">
        <v>191</v>
      </c>
      <c r="N9" s="525" t="s">
        <v>192</v>
      </c>
      <c r="O9" s="525" t="s">
        <v>193</v>
      </c>
      <c r="P9" s="525" t="s">
        <v>189</v>
      </c>
      <c r="Q9" s="525" t="s">
        <v>188</v>
      </c>
    </row>
    <row r="10" spans="1:17" ht="15" customHeight="1">
      <c r="A10" s="4">
        <v>13</v>
      </c>
      <c r="B10" s="911" t="s">
        <v>9</v>
      </c>
      <c r="C10" s="695" t="s">
        <v>201</v>
      </c>
      <c r="D10" s="548" t="s">
        <v>158</v>
      </c>
      <c r="E10" s="697">
        <v>14412</v>
      </c>
      <c r="F10" s="243">
        <v>78</v>
      </c>
      <c r="G10" s="550" t="s">
        <v>154</v>
      </c>
      <c r="H10" s="903"/>
      <c r="I10" s="526" t="s">
        <v>195</v>
      </c>
      <c r="J10" s="526" t="s">
        <v>196</v>
      </c>
      <c r="K10" s="526" t="s">
        <v>197</v>
      </c>
      <c r="L10" s="525" t="s">
        <v>149</v>
      </c>
      <c r="M10" s="525" t="s">
        <v>198</v>
      </c>
      <c r="N10" s="525" t="s">
        <v>199</v>
      </c>
      <c r="O10" s="525" t="s">
        <v>200</v>
      </c>
      <c r="P10" s="525" t="s">
        <v>195</v>
      </c>
      <c r="Q10" s="525" t="s">
        <v>194</v>
      </c>
    </row>
    <row r="11" spans="1:17" ht="15" customHeight="1">
      <c r="A11" s="4">
        <v>6</v>
      </c>
      <c r="B11" s="911" t="s">
        <v>11</v>
      </c>
      <c r="C11" s="695" t="s">
        <v>273</v>
      </c>
      <c r="D11" s="548" t="s">
        <v>152</v>
      </c>
      <c r="E11" s="698">
        <v>14247</v>
      </c>
      <c r="F11" s="243">
        <f>2017-1939</f>
        <v>78</v>
      </c>
      <c r="G11" s="550" t="s">
        <v>274</v>
      </c>
      <c r="H11" s="903"/>
      <c r="I11" s="526" t="s">
        <v>202</v>
      </c>
      <c r="J11" s="526" t="s">
        <v>203</v>
      </c>
      <c r="K11" s="526" t="s">
        <v>204</v>
      </c>
      <c r="L11" s="525" t="s">
        <v>205</v>
      </c>
      <c r="M11" s="525" t="s">
        <v>206</v>
      </c>
      <c r="N11" s="525" t="s">
        <v>207</v>
      </c>
      <c r="O11" s="525" t="s">
        <v>208</v>
      </c>
      <c r="P11" s="525" t="s">
        <v>202</v>
      </c>
      <c r="Q11" s="525" t="s">
        <v>201</v>
      </c>
    </row>
    <row r="12" spans="1:17" ht="15" customHeight="1">
      <c r="A12" s="4">
        <v>5</v>
      </c>
      <c r="B12" s="911" t="s">
        <v>10</v>
      </c>
      <c r="C12" s="695" t="s">
        <v>271</v>
      </c>
      <c r="D12" s="548" t="s">
        <v>149</v>
      </c>
      <c r="E12" s="697">
        <v>15499</v>
      </c>
      <c r="F12" s="243">
        <f>2017-1942</f>
        <v>75</v>
      </c>
      <c r="G12" s="550" t="s">
        <v>272</v>
      </c>
      <c r="H12" s="903"/>
      <c r="I12" s="526" t="s">
        <v>210</v>
      </c>
      <c r="J12" s="526" t="s">
        <v>138</v>
      </c>
      <c r="K12" s="526" t="s">
        <v>211</v>
      </c>
      <c r="L12" s="525" t="s">
        <v>147</v>
      </c>
      <c r="M12" s="525" t="s">
        <v>212</v>
      </c>
      <c r="N12" s="525" t="s">
        <v>213</v>
      </c>
      <c r="O12" s="525" t="s">
        <v>214</v>
      </c>
      <c r="P12" s="525" t="s">
        <v>210</v>
      </c>
      <c r="Q12" s="525" t="s">
        <v>209</v>
      </c>
    </row>
    <row r="13" spans="1:17" ht="15" customHeight="1">
      <c r="A13" s="4">
        <v>4</v>
      </c>
      <c r="B13" s="911" t="s">
        <v>12</v>
      </c>
      <c r="C13" s="695" t="s">
        <v>268</v>
      </c>
      <c r="D13" s="548" t="s">
        <v>140</v>
      </c>
      <c r="E13" s="697">
        <v>15295</v>
      </c>
      <c r="F13" s="243">
        <f>2017-1941</f>
        <v>76</v>
      </c>
      <c r="G13" s="550" t="s">
        <v>154</v>
      </c>
      <c r="H13" s="903"/>
      <c r="I13" s="526" t="s">
        <v>216</v>
      </c>
      <c r="J13" s="526" t="s">
        <v>217</v>
      </c>
      <c r="K13" s="526" t="s">
        <v>218</v>
      </c>
      <c r="L13" s="525" t="s">
        <v>140</v>
      </c>
      <c r="M13" s="525" t="s">
        <v>219</v>
      </c>
      <c r="N13" s="525" t="s">
        <v>220</v>
      </c>
      <c r="O13" s="525" t="s">
        <v>221</v>
      </c>
      <c r="P13" s="525" t="s">
        <v>216</v>
      </c>
      <c r="Q13" s="525" t="s">
        <v>215</v>
      </c>
    </row>
    <row r="14" spans="1:17" ht="15" customHeight="1">
      <c r="A14" s="4">
        <v>9</v>
      </c>
      <c r="B14" s="911" t="s">
        <v>15</v>
      </c>
      <c r="C14" s="695" t="s">
        <v>182</v>
      </c>
      <c r="D14" s="548" t="s">
        <v>175</v>
      </c>
      <c r="E14" s="697">
        <v>13973</v>
      </c>
      <c r="F14" s="243">
        <f>2017-1938</f>
        <v>79</v>
      </c>
      <c r="G14" s="550" t="s">
        <v>276</v>
      </c>
      <c r="H14" s="903"/>
      <c r="I14" s="526" t="s">
        <v>223</v>
      </c>
      <c r="J14" s="526" t="s">
        <v>224</v>
      </c>
      <c r="K14" s="526" t="s">
        <v>225</v>
      </c>
      <c r="L14" s="525" t="s">
        <v>155</v>
      </c>
      <c r="M14" s="525" t="s">
        <v>226</v>
      </c>
      <c r="N14" s="525" t="s">
        <v>227</v>
      </c>
      <c r="O14" s="525" t="s">
        <v>228</v>
      </c>
      <c r="P14" s="525" t="s">
        <v>223</v>
      </c>
      <c r="Q14" s="525" t="s">
        <v>222</v>
      </c>
    </row>
    <row r="15" spans="1:17" ht="15" customHeight="1">
      <c r="A15" s="4">
        <v>7</v>
      </c>
      <c r="B15" s="911" t="s">
        <v>16</v>
      </c>
      <c r="C15" s="695" t="s">
        <v>188</v>
      </c>
      <c r="D15" s="548" t="s">
        <v>145</v>
      </c>
      <c r="E15" s="699" t="s">
        <v>146</v>
      </c>
      <c r="F15" s="243">
        <v>78</v>
      </c>
      <c r="G15" s="550" t="s">
        <v>267</v>
      </c>
      <c r="H15" s="903"/>
      <c r="I15" s="526" t="s">
        <v>230</v>
      </c>
      <c r="J15" s="526" t="s">
        <v>196</v>
      </c>
      <c r="K15" s="526" t="s">
        <v>231</v>
      </c>
      <c r="L15" s="525" t="s">
        <v>175</v>
      </c>
      <c r="M15" s="525" t="s">
        <v>232</v>
      </c>
      <c r="N15" s="525" t="s">
        <v>233</v>
      </c>
      <c r="O15" s="525" t="s">
        <v>200</v>
      </c>
      <c r="P15" s="525" t="s">
        <v>230</v>
      </c>
      <c r="Q15" s="525" t="s">
        <v>229</v>
      </c>
    </row>
    <row r="16" spans="1:17" ht="15" customHeight="1">
      <c r="A16" s="4">
        <v>8</v>
      </c>
      <c r="B16" s="911" t="s">
        <v>17</v>
      </c>
      <c r="C16" s="695" t="s">
        <v>259</v>
      </c>
      <c r="D16" s="548" t="s">
        <v>171</v>
      </c>
      <c r="E16" s="697">
        <v>14879</v>
      </c>
      <c r="F16" s="243">
        <f>2017-1940</f>
        <v>77</v>
      </c>
      <c r="G16" s="550" t="s">
        <v>172</v>
      </c>
      <c r="H16" s="903"/>
      <c r="I16" s="526" t="s">
        <v>235</v>
      </c>
      <c r="J16" s="526" t="s">
        <v>236</v>
      </c>
      <c r="K16" s="526" t="s">
        <v>237</v>
      </c>
      <c r="L16" s="525" t="s">
        <v>141</v>
      </c>
      <c r="M16" s="525" t="s">
        <v>238</v>
      </c>
      <c r="N16" s="525" t="s">
        <v>239</v>
      </c>
      <c r="O16" s="525" t="s">
        <v>240</v>
      </c>
      <c r="P16" s="525" t="s">
        <v>235</v>
      </c>
      <c r="Q16" s="525" t="s">
        <v>234</v>
      </c>
    </row>
    <row r="17" spans="1:17" ht="15" customHeight="1">
      <c r="A17" s="4">
        <v>3</v>
      </c>
      <c r="B17" s="911" t="s">
        <v>18</v>
      </c>
      <c r="C17" s="695" t="s">
        <v>275</v>
      </c>
      <c r="D17" s="548" t="s">
        <v>144</v>
      </c>
      <c r="E17" s="697">
        <v>14571</v>
      </c>
      <c r="F17" s="243">
        <f>2017-1939</f>
        <v>78</v>
      </c>
      <c r="G17" s="550" t="s">
        <v>148</v>
      </c>
      <c r="H17" s="903"/>
      <c r="I17" s="526" t="s">
        <v>242</v>
      </c>
      <c r="J17" s="526" t="s">
        <v>196</v>
      </c>
      <c r="K17" s="526" t="s">
        <v>243</v>
      </c>
      <c r="L17" s="525" t="s">
        <v>161</v>
      </c>
      <c r="M17" s="525" t="s">
        <v>244</v>
      </c>
      <c r="N17" s="525" t="s">
        <v>245</v>
      </c>
      <c r="O17" s="525" t="s">
        <v>200</v>
      </c>
      <c r="P17" s="525" t="s">
        <v>242</v>
      </c>
      <c r="Q17" s="525" t="s">
        <v>241</v>
      </c>
    </row>
    <row r="18" spans="1:17" ht="15" customHeight="1">
      <c r="A18" s="4">
        <v>12</v>
      </c>
      <c r="B18" s="911" t="s">
        <v>19</v>
      </c>
      <c r="C18" s="695" t="s">
        <v>269</v>
      </c>
      <c r="D18" s="548" t="s">
        <v>161</v>
      </c>
      <c r="E18" s="697">
        <v>14163</v>
      </c>
      <c r="F18" s="243">
        <v>79</v>
      </c>
      <c r="G18" s="550" t="s">
        <v>270</v>
      </c>
      <c r="H18" s="903"/>
      <c r="I18" s="526" t="s">
        <v>247</v>
      </c>
      <c r="J18" s="526" t="s">
        <v>138</v>
      </c>
      <c r="K18" s="526" t="s">
        <v>248</v>
      </c>
      <c r="L18" s="525" t="s">
        <v>158</v>
      </c>
      <c r="M18" s="525" t="s">
        <v>249</v>
      </c>
      <c r="N18" s="525" t="s">
        <v>250</v>
      </c>
      <c r="O18" s="525" t="s">
        <v>251</v>
      </c>
      <c r="P18" s="525" t="s">
        <v>247</v>
      </c>
      <c r="Q18" s="525" t="s">
        <v>246</v>
      </c>
    </row>
    <row r="19" spans="1:17" ht="15" customHeight="1">
      <c r="A19" s="4">
        <v>14</v>
      </c>
      <c r="B19" s="911" t="s">
        <v>20</v>
      </c>
      <c r="C19" s="695" t="s">
        <v>280</v>
      </c>
      <c r="D19" s="548" t="s">
        <v>159</v>
      </c>
      <c r="E19" s="697">
        <v>15676</v>
      </c>
      <c r="F19" s="243">
        <v>75</v>
      </c>
      <c r="G19" s="550" t="s">
        <v>279</v>
      </c>
      <c r="H19" s="903"/>
      <c r="I19" s="526" t="s">
        <v>253</v>
      </c>
      <c r="J19" s="526" t="s">
        <v>254</v>
      </c>
      <c r="K19" s="526" t="s">
        <v>255</v>
      </c>
      <c r="L19" s="525" t="s">
        <v>159</v>
      </c>
      <c r="M19" s="525" t="s">
        <v>256</v>
      </c>
      <c r="N19" s="525" t="s">
        <v>257</v>
      </c>
      <c r="O19" s="525" t="s">
        <v>258</v>
      </c>
      <c r="P19" s="525" t="s">
        <v>253</v>
      </c>
      <c r="Q19" s="525" t="s">
        <v>252</v>
      </c>
    </row>
    <row r="20" spans="1:17" ht="15" customHeight="1">
      <c r="A20" s="4">
        <v>11</v>
      </c>
      <c r="B20" s="911" t="s">
        <v>21</v>
      </c>
      <c r="C20" s="695" t="s">
        <v>241</v>
      </c>
      <c r="D20" s="548" t="s">
        <v>141</v>
      </c>
      <c r="E20" s="698">
        <v>15009</v>
      </c>
      <c r="F20" s="243">
        <v>76</v>
      </c>
      <c r="G20" s="550" t="s">
        <v>143</v>
      </c>
      <c r="H20" s="903"/>
      <c r="I20" s="526" t="s">
        <v>260</v>
      </c>
      <c r="J20" s="526" t="s">
        <v>261</v>
      </c>
      <c r="K20" s="526" t="s">
        <v>262</v>
      </c>
      <c r="L20" s="525" t="s">
        <v>171</v>
      </c>
      <c r="M20" s="525" t="s">
        <v>263</v>
      </c>
      <c r="N20" s="525" t="s">
        <v>264</v>
      </c>
      <c r="O20" s="525" t="s">
        <v>265</v>
      </c>
      <c r="P20" s="525" t="s">
        <v>260</v>
      </c>
      <c r="Q20" s="525" t="s">
        <v>259</v>
      </c>
    </row>
    <row r="22" spans="2:8" ht="15.75">
      <c r="B22" s="2" t="s">
        <v>282</v>
      </c>
      <c r="G22" s="700" t="s">
        <v>281</v>
      </c>
      <c r="H22" s="549" t="s">
        <v>281</v>
      </c>
    </row>
    <row r="23" spans="2:8" ht="15.75">
      <c r="B23" s="3"/>
      <c r="G23" s="701"/>
      <c r="H23" s="549"/>
    </row>
    <row r="24" spans="2:8" ht="15.75">
      <c r="B24" s="3" t="s">
        <v>283</v>
      </c>
      <c r="G24" s="700" t="s">
        <v>284</v>
      </c>
      <c r="H24" s="549" t="s">
        <v>284</v>
      </c>
    </row>
    <row r="28" spans="1:11" ht="12.75">
      <c r="A28" s="1">
        <v>0</v>
      </c>
      <c r="C28" s="249" t="s">
        <v>60</v>
      </c>
      <c r="D28" s="249" t="s">
        <v>60</v>
      </c>
      <c r="E28" s="250" t="s">
        <v>72</v>
      </c>
      <c r="F28" s="251" t="s">
        <v>72</v>
      </c>
      <c r="G28" s="249" t="s">
        <v>72</v>
      </c>
      <c r="H28" s="540" t="s">
        <v>72</v>
      </c>
      <c r="I28" s="527" t="s">
        <v>95</v>
      </c>
      <c r="J28" s="527" t="s">
        <v>72</v>
      </c>
      <c r="K28" s="527" t="s">
        <v>60</v>
      </c>
    </row>
  </sheetData>
  <sheetProtection/>
  <mergeCells count="5">
    <mergeCell ref="A1:H1"/>
    <mergeCell ref="A2:H2"/>
    <mergeCell ref="A3:H3"/>
    <mergeCell ref="B4:H4"/>
    <mergeCell ref="A5:H5"/>
  </mergeCells>
  <printOptions horizontalCentered="1"/>
  <pageMargins left="0.1968503937007874" right="0.1968503937007874" top="0.1968503937007874" bottom="0.1968503937007874" header="0.11811023622047245" footer="0.31496062992125984"/>
  <pageSetup fitToHeight="2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Z28"/>
  <sheetViews>
    <sheetView view="pageBreakPreview" zoomScaleSheetLayoutView="100" zoomScalePageLayoutView="0" workbookViewId="0" topLeftCell="A2">
      <selection activeCell="C18" sqref="C18"/>
    </sheetView>
  </sheetViews>
  <sheetFormatPr defaultColWidth="9.33203125" defaultRowHeight="12.75" outlineLevelCol="1"/>
  <cols>
    <col min="1" max="1" width="5.83203125" style="1" customWidth="1" outlineLevel="1"/>
    <col min="2" max="2" width="5.66015625" style="0" customWidth="1"/>
    <col min="3" max="3" width="32.66015625" style="0" customWidth="1"/>
    <col min="4" max="4" width="36.83203125" style="0" customWidth="1" outlineLevel="1"/>
    <col min="5" max="5" width="14.33203125" style="9" customWidth="1"/>
    <col min="6" max="6" width="11.5" style="203" customWidth="1"/>
    <col min="7" max="7" width="23.16015625" style="0" customWidth="1"/>
    <col min="8" max="8" width="21.16015625" style="538" customWidth="1"/>
    <col min="9" max="9" width="20.16015625" style="525" customWidth="1" outlineLevel="1"/>
    <col min="10" max="10" width="13" style="525" customWidth="1" outlineLevel="1"/>
    <col min="11" max="11" width="16.16015625" style="525" customWidth="1" outlineLevel="1"/>
    <col min="12" max="12" width="29.83203125" style="525" customWidth="1" outlineLevel="1"/>
    <col min="13" max="13" width="14" style="525" customWidth="1" outlineLevel="1"/>
    <col min="14" max="14" width="14.33203125" style="525" customWidth="1" outlineLevel="1"/>
    <col min="15" max="15" width="15.33203125" style="525" customWidth="1" outlineLevel="1"/>
    <col min="16" max="16" width="14" style="525" customWidth="1" outlineLevel="1"/>
    <col min="17" max="17" width="14.16015625" style="525" customWidth="1" outlineLevel="1"/>
    <col min="20" max="20" width="29.5" style="0" customWidth="1" outlineLevel="1"/>
    <col min="21" max="21" width="12.83203125" style="0" bestFit="1" customWidth="1"/>
    <col min="23" max="23" width="9.33203125" style="0" customWidth="1" outlineLevel="1"/>
    <col min="24" max="24" width="22.83203125" style="0" customWidth="1" outlineLevel="1"/>
    <col min="25" max="25" width="4" style="0" customWidth="1" outlineLevel="1"/>
    <col min="26" max="26" width="11.5" style="0" customWidth="1" outlineLevel="1"/>
  </cols>
  <sheetData>
    <row r="1" spans="1:8" ht="15.75" customHeight="1">
      <c r="A1" s="741" t="s">
        <v>86</v>
      </c>
      <c r="B1" s="741"/>
      <c r="C1" s="741"/>
      <c r="D1" s="741"/>
      <c r="E1" s="741"/>
      <c r="F1" s="741"/>
      <c r="G1" s="741"/>
      <c r="H1" s="741"/>
    </row>
    <row r="2" spans="1:8" ht="15.75" customHeight="1" thickBot="1">
      <c r="A2" s="742" t="s">
        <v>87</v>
      </c>
      <c r="B2" s="742"/>
      <c r="C2" s="742"/>
      <c r="D2" s="742"/>
      <c r="E2" s="742"/>
      <c r="F2" s="742"/>
      <c r="G2" s="742"/>
      <c r="H2" s="742"/>
    </row>
    <row r="3" spans="1:8" ht="19.5" customHeight="1">
      <c r="A3" s="743"/>
      <c r="B3" s="743"/>
      <c r="C3" s="743"/>
      <c r="D3" s="743"/>
      <c r="E3" s="743"/>
      <c r="F3" s="743"/>
      <c r="G3" s="743"/>
      <c r="H3" s="743"/>
    </row>
    <row r="4" spans="2:26" ht="18.75" customHeight="1">
      <c r="B4" s="744" t="str">
        <f>CONCATENATE(T4,U4," ",V4,W4)</f>
        <v>ВОЗРАСТНАЯ КАТЕГОРИЯ: МУЖЧИНЫ 75-79 лет</v>
      </c>
      <c r="C4" s="744"/>
      <c r="D4" s="744"/>
      <c r="E4" s="744"/>
      <c r="F4" s="744"/>
      <c r="G4" s="744"/>
      <c r="H4" s="744"/>
      <c r="T4" s="249" t="s">
        <v>134</v>
      </c>
      <c r="U4" s="570" t="s">
        <v>133</v>
      </c>
      <c r="V4" s="570" t="s">
        <v>139</v>
      </c>
      <c r="W4" s="249" t="s">
        <v>135</v>
      </c>
      <c r="X4" t="str">
        <f>CONCATENATE(U4," ",V4,W4)</f>
        <v>МУЖЧИНЫ 75-79 лет</v>
      </c>
      <c r="Y4" s="526" t="str">
        <f>MID(U4,1,1)</f>
        <v>М</v>
      </c>
      <c r="Z4" t="str">
        <f>CONCATENATE(Y4,V4)</f>
        <v>М75-79</v>
      </c>
    </row>
    <row r="5" spans="1:8" ht="15.75" customHeight="1">
      <c r="A5" s="745" t="s">
        <v>81</v>
      </c>
      <c r="B5" s="746"/>
      <c r="C5" s="746"/>
      <c r="D5" s="746"/>
      <c r="E5" s="746"/>
      <c r="F5" s="746"/>
      <c r="G5" s="746"/>
      <c r="H5" s="746"/>
    </row>
    <row r="6" ht="13.5" customHeight="1" thickBot="1"/>
    <row r="7" spans="2:8" ht="33" customHeight="1" thickBot="1" thickTop="1">
      <c r="B7" s="6" t="s">
        <v>2</v>
      </c>
      <c r="C7" s="6" t="s">
        <v>3</v>
      </c>
      <c r="D7" s="5" t="s">
        <v>90</v>
      </c>
      <c r="E7" s="10" t="s">
        <v>88</v>
      </c>
      <c r="F7" s="204" t="s">
        <v>89</v>
      </c>
      <c r="G7" s="6" t="s">
        <v>13</v>
      </c>
      <c r="H7" s="6" t="s">
        <v>59</v>
      </c>
    </row>
    <row r="8" spans="1:17" ht="15" customHeight="1" thickTop="1">
      <c r="A8" s="4">
        <v>1</v>
      </c>
      <c r="B8" s="7" t="s">
        <v>7</v>
      </c>
      <c r="C8" s="524" t="str">
        <f aca="true" t="shared" si="0" ref="C8:C19">IF(D8="","",(Q8))</f>
        <v>КУТЛАЕВ Олег</v>
      </c>
      <c r="D8" s="548" t="s">
        <v>152</v>
      </c>
      <c r="E8" s="693">
        <v>13973</v>
      </c>
      <c r="F8" s="243">
        <v>77</v>
      </c>
      <c r="G8" s="550" t="s">
        <v>153</v>
      </c>
      <c r="H8" s="539" t="s">
        <v>153</v>
      </c>
      <c r="I8" s="526" t="str">
        <f aca="true" t="shared" si="1" ref="I8:I19">MID(C8,1,SEARCH(" ",C8)-1)</f>
        <v>КУТЛАЕВ</v>
      </c>
      <c r="J8" s="526" t="str">
        <f aca="true" t="shared" si="2" ref="J8:J19">MID(C8,SEARCH(" ",C8)+1,1)</f>
        <v>О</v>
      </c>
      <c r="K8" s="526" t="str">
        <f>CONCATENATE(I8," ",J8,".")</f>
        <v>КУТЛАЕВ О.</v>
      </c>
      <c r="L8" s="525" t="str">
        <f>TRIM(D8)</f>
        <v>Кутлаев Олег Петрович</v>
      </c>
      <c r="M8" s="525" t="str">
        <f>MID(L8,1,SEARCH(" ",L8)-1)</f>
        <v>Кутлаев</v>
      </c>
      <c r="N8" s="525" t="str">
        <f>MID(L8,SEARCH(" ",L8)+1,100)</f>
        <v>Олег Петрович</v>
      </c>
      <c r="O8" s="525" t="str">
        <f>MID(N8,1,SEARCH(" ",N8)-1)</f>
        <v>Олег</v>
      </c>
      <c r="P8" s="525" t="str">
        <f>UPPER(M8)</f>
        <v>КУТЛАЕВ</v>
      </c>
      <c r="Q8" s="525" t="str">
        <f>CONCATENATE(P8," ",O8)</f>
        <v>КУТЛАЕВ Олег</v>
      </c>
    </row>
    <row r="9" spans="1:17" ht="15" customHeight="1">
      <c r="A9" s="4">
        <v>3</v>
      </c>
      <c r="B9" s="8" t="s">
        <v>14</v>
      </c>
      <c r="C9" s="524" t="str">
        <f t="shared" si="0"/>
        <v>КУШНЫРЁВ Виталий</v>
      </c>
      <c r="D9" s="548" t="s">
        <v>145</v>
      </c>
      <c r="E9" s="692" t="s">
        <v>146</v>
      </c>
      <c r="F9" s="243">
        <v>76</v>
      </c>
      <c r="G9" s="550" t="s">
        <v>166</v>
      </c>
      <c r="H9" s="539" t="s">
        <v>167</v>
      </c>
      <c r="I9" s="526" t="str">
        <f t="shared" si="1"/>
        <v>КУШНЫРЁВ</v>
      </c>
      <c r="J9" s="526" t="str">
        <f t="shared" si="2"/>
        <v>В</v>
      </c>
      <c r="K9" s="526" t="str">
        <f aca="true" t="shared" si="3" ref="K9:K19">CONCATENATE(I9," ",J9,".")</f>
        <v>КУШНЫРЁВ В.</v>
      </c>
      <c r="L9" s="525" t="str">
        <f aca="true" t="shared" si="4" ref="L9:L19">TRIM(D9)</f>
        <v>Кушнырёв Виталий Иванович </v>
      </c>
      <c r="M9" s="525" t="str">
        <f aca="true" t="shared" si="5" ref="M9:M19">MID(L9,1,SEARCH(" ",L9)-1)</f>
        <v>Кушнырёв</v>
      </c>
      <c r="N9" s="525" t="str">
        <f aca="true" t="shared" si="6" ref="N9:N19">MID(L9,SEARCH(" ",L9)+1,100)</f>
        <v>Виталий Иванович </v>
      </c>
      <c r="O9" s="525" t="str">
        <f aca="true" t="shared" si="7" ref="O9:O19">MID(N9,1,SEARCH(" ",N9)-1)</f>
        <v>Виталий</v>
      </c>
      <c r="P9" s="525" t="str">
        <f aca="true" t="shared" si="8" ref="P9:P19">UPPER(M9)</f>
        <v>КУШНЫРЁВ</v>
      </c>
      <c r="Q9" s="525" t="str">
        <f aca="true" t="shared" si="9" ref="Q9:Q19">CONCATENATE(P9," ",O9)</f>
        <v>КУШНЫРЁВ Виталий</v>
      </c>
    </row>
    <row r="10" spans="1:17" ht="15" customHeight="1">
      <c r="A10" s="4">
        <v>4</v>
      </c>
      <c r="B10" s="8" t="s">
        <v>9</v>
      </c>
      <c r="C10" s="524" t="str">
        <f t="shared" si="0"/>
        <v>КОХАНЮК Юрий</v>
      </c>
      <c r="D10" s="548" t="s">
        <v>149</v>
      </c>
      <c r="E10" s="692" t="s">
        <v>150</v>
      </c>
      <c r="F10" s="243">
        <v>77</v>
      </c>
      <c r="G10" s="550" t="s">
        <v>151</v>
      </c>
      <c r="H10" s="539" t="s">
        <v>169</v>
      </c>
      <c r="I10" s="526" t="str">
        <f t="shared" si="1"/>
        <v>КОХАНЮК</v>
      </c>
      <c r="J10" s="526" t="str">
        <f t="shared" si="2"/>
        <v>Ю</v>
      </c>
      <c r="K10" s="526" t="str">
        <f t="shared" si="3"/>
        <v>КОХАНЮК Ю.</v>
      </c>
      <c r="L10" s="525" t="str">
        <f t="shared" si="4"/>
        <v>Коханюк Юрий Алексеевич</v>
      </c>
      <c r="M10" s="525" t="str">
        <f t="shared" si="5"/>
        <v>Коханюк</v>
      </c>
      <c r="N10" s="525" t="str">
        <f t="shared" si="6"/>
        <v>Юрий Алексеевич</v>
      </c>
      <c r="O10" s="525" t="str">
        <f t="shared" si="7"/>
        <v>Юрий</v>
      </c>
      <c r="P10" s="525" t="str">
        <f t="shared" si="8"/>
        <v>КОХАНЮК</v>
      </c>
      <c r="Q10" s="525" t="str">
        <f t="shared" si="9"/>
        <v>КОХАНЮК Юрий</v>
      </c>
    </row>
    <row r="11" spans="1:17" ht="15" customHeight="1">
      <c r="A11" s="4">
        <v>5</v>
      </c>
      <c r="B11" s="8" t="s">
        <v>11</v>
      </c>
      <c r="C11" s="524" t="str">
        <f t="shared" si="0"/>
        <v>ГОРБАДЕЙ Яков</v>
      </c>
      <c r="D11" s="548" t="s">
        <v>144</v>
      </c>
      <c r="E11" s="691">
        <v>14412</v>
      </c>
      <c r="F11" s="243">
        <v>76</v>
      </c>
      <c r="G11" s="550" t="s">
        <v>154</v>
      </c>
      <c r="H11" s="539" t="s">
        <v>154</v>
      </c>
      <c r="I11" s="526" t="str">
        <f t="shared" si="1"/>
        <v>ГОРБАДЕЙ</v>
      </c>
      <c r="J11" s="526" t="str">
        <f t="shared" si="2"/>
        <v>Я</v>
      </c>
      <c r="K11" s="526" t="str">
        <f t="shared" si="3"/>
        <v>ГОРБАДЕЙ Я.</v>
      </c>
      <c r="L11" s="525" t="str">
        <f t="shared" si="4"/>
        <v>Горбадей Яков Аркадьевич      </v>
      </c>
      <c r="M11" s="525" t="str">
        <f t="shared" si="5"/>
        <v>Горбадей</v>
      </c>
      <c r="N11" s="525" t="str">
        <f t="shared" si="6"/>
        <v>Яков Аркадьевич      </v>
      </c>
      <c r="O11" s="525" t="str">
        <f t="shared" si="7"/>
        <v>Яков</v>
      </c>
      <c r="P11" s="525" t="str">
        <f t="shared" si="8"/>
        <v>ГОРБАДЕЙ</v>
      </c>
      <c r="Q11" s="525" t="str">
        <f t="shared" si="9"/>
        <v>ГОРБАДЕЙ Яков</v>
      </c>
    </row>
    <row r="12" spans="1:17" ht="15" customHeight="1">
      <c r="A12" s="4">
        <v>6</v>
      </c>
      <c r="B12" s="8" t="s">
        <v>10</v>
      </c>
      <c r="C12" s="524" t="str">
        <f t="shared" si="0"/>
        <v>БОРЗУНОВ Владимир</v>
      </c>
      <c r="D12" s="548" t="s">
        <v>147</v>
      </c>
      <c r="E12" s="691">
        <v>14021</v>
      </c>
      <c r="F12" s="243">
        <v>77</v>
      </c>
      <c r="G12" s="550" t="s">
        <v>148</v>
      </c>
      <c r="H12" s="539" t="s">
        <v>168</v>
      </c>
      <c r="I12" s="526" t="str">
        <f t="shared" si="1"/>
        <v>БОРЗУНОВ</v>
      </c>
      <c r="J12" s="526" t="str">
        <f t="shared" si="2"/>
        <v>В</v>
      </c>
      <c r="K12" s="526" t="str">
        <f t="shared" si="3"/>
        <v>БОРЗУНОВ В.</v>
      </c>
      <c r="L12" s="525" t="str">
        <f t="shared" si="4"/>
        <v>Борзунов Владимир Дмитриевич</v>
      </c>
      <c r="M12" s="525" t="str">
        <f t="shared" si="5"/>
        <v>Борзунов</v>
      </c>
      <c r="N12" s="525" t="str">
        <f t="shared" si="6"/>
        <v>Владимир Дмитриевич</v>
      </c>
      <c r="O12" s="525" t="str">
        <f t="shared" si="7"/>
        <v>Владимир</v>
      </c>
      <c r="P12" s="525" t="str">
        <f t="shared" si="8"/>
        <v>БОРЗУНОВ</v>
      </c>
      <c r="Q12" s="525" t="str">
        <f t="shared" si="9"/>
        <v>БОРЗУНОВ Владимир</v>
      </c>
    </row>
    <row r="13" spans="1:17" ht="15" customHeight="1">
      <c r="A13" s="4">
        <v>7</v>
      </c>
      <c r="B13" s="8" t="s">
        <v>12</v>
      </c>
      <c r="C13" s="524" t="str">
        <f t="shared" si="0"/>
        <v>ДОРОГОЙЧЕНКОВ Иван</v>
      </c>
      <c r="D13" s="548" t="s">
        <v>140</v>
      </c>
      <c r="E13" s="688">
        <v>1941</v>
      </c>
      <c r="F13" s="243">
        <v>75</v>
      </c>
      <c r="G13" s="550" t="s">
        <v>162</v>
      </c>
      <c r="H13" s="539" t="s">
        <v>163</v>
      </c>
      <c r="I13" s="526" t="str">
        <f t="shared" si="1"/>
        <v>ДОРОГОЙЧЕНКОВ</v>
      </c>
      <c r="J13" s="526" t="str">
        <f t="shared" si="2"/>
        <v>И</v>
      </c>
      <c r="K13" s="526" t="str">
        <f t="shared" si="3"/>
        <v>ДОРОГОЙЧЕНКОВ И.</v>
      </c>
      <c r="L13" s="525" t="str">
        <f t="shared" si="4"/>
        <v>Дорогойченков Иван Максимович</v>
      </c>
      <c r="M13" s="525" t="str">
        <f t="shared" si="5"/>
        <v>Дорогойченков</v>
      </c>
      <c r="N13" s="525" t="str">
        <f t="shared" si="6"/>
        <v>Иван Максимович</v>
      </c>
      <c r="O13" s="525" t="str">
        <f t="shared" si="7"/>
        <v>Иван</v>
      </c>
      <c r="P13" s="525" t="str">
        <f t="shared" si="8"/>
        <v>ДОРОГОЙЧЕНКОВ</v>
      </c>
      <c r="Q13" s="525" t="str">
        <f t="shared" si="9"/>
        <v>ДОРОГОЙЧЕНКОВ Иван</v>
      </c>
    </row>
    <row r="14" spans="1:17" ht="15" customHeight="1">
      <c r="A14" s="4">
        <v>8</v>
      </c>
      <c r="B14" s="8" t="s">
        <v>15</v>
      </c>
      <c r="C14" s="524" t="str">
        <f t="shared" si="0"/>
        <v>РАЖЕВ  Николай </v>
      </c>
      <c r="D14" s="548" t="s">
        <v>266</v>
      </c>
      <c r="E14" s="692" t="s">
        <v>156</v>
      </c>
      <c r="F14" s="243">
        <v>78</v>
      </c>
      <c r="G14" s="550" t="s">
        <v>157</v>
      </c>
      <c r="H14" s="539" t="s">
        <v>170</v>
      </c>
      <c r="I14" s="526" t="str">
        <f t="shared" si="1"/>
        <v>РАЖЕВ</v>
      </c>
      <c r="J14" s="526" t="str">
        <f t="shared" si="2"/>
        <v> </v>
      </c>
      <c r="K14" s="526" t="str">
        <f t="shared" si="3"/>
        <v>РАЖЕВ  .</v>
      </c>
      <c r="L14" s="525" t="str">
        <f t="shared" si="4"/>
        <v>Ражев  Николай  Александрович</v>
      </c>
      <c r="M14" s="525" t="str">
        <f t="shared" si="5"/>
        <v>Ражев</v>
      </c>
      <c r="N14" s="525" t="str">
        <f t="shared" si="6"/>
        <v> Николай  Александрович</v>
      </c>
      <c r="O14" s="525" t="str">
        <f t="shared" si="7"/>
        <v> Николай </v>
      </c>
      <c r="P14" s="525" t="str">
        <f t="shared" si="8"/>
        <v>РАЖЕВ</v>
      </c>
      <c r="Q14" s="525" t="str">
        <f t="shared" si="9"/>
        <v>РАЖЕВ  Николай </v>
      </c>
    </row>
    <row r="15" spans="1:17" ht="15" customHeight="1">
      <c r="A15" s="4">
        <v>9</v>
      </c>
      <c r="B15" s="8" t="s">
        <v>16</v>
      </c>
      <c r="C15" s="524" t="str">
        <f t="shared" si="0"/>
        <v>МОРОЗОВ Юрий</v>
      </c>
      <c r="D15" s="548" t="s">
        <v>175</v>
      </c>
      <c r="E15" s="690">
        <v>13971</v>
      </c>
      <c r="F15" s="243">
        <v>77</v>
      </c>
      <c r="G15" s="550" t="s">
        <v>160</v>
      </c>
      <c r="H15" s="539" t="s">
        <v>163</v>
      </c>
      <c r="I15" s="526" t="str">
        <f t="shared" si="1"/>
        <v>МОРОЗОВ</v>
      </c>
      <c r="J15" s="526" t="str">
        <f t="shared" si="2"/>
        <v>Ю</v>
      </c>
      <c r="K15" s="526" t="str">
        <f t="shared" si="3"/>
        <v>МОРОЗОВ Ю.</v>
      </c>
      <c r="L15" s="525" t="str">
        <f t="shared" si="4"/>
        <v>Морозов Юрий Александрович</v>
      </c>
      <c r="M15" s="525" t="str">
        <f t="shared" si="5"/>
        <v>Морозов</v>
      </c>
      <c r="N15" s="525" t="str">
        <f t="shared" si="6"/>
        <v>Юрий Александрович</v>
      </c>
      <c r="O15" s="525" t="str">
        <f t="shared" si="7"/>
        <v>Юрий</v>
      </c>
      <c r="P15" s="525" t="str">
        <f t="shared" si="8"/>
        <v>МОРОЗОВ</v>
      </c>
      <c r="Q15" s="525" t="str">
        <f t="shared" si="9"/>
        <v>МОРОЗОВ Юрий</v>
      </c>
    </row>
    <row r="16" spans="1:17" ht="15" customHeight="1">
      <c r="A16" s="4">
        <v>10</v>
      </c>
      <c r="B16" s="8" t="s">
        <v>17</v>
      </c>
      <c r="C16" s="524" t="str">
        <f t="shared" si="0"/>
        <v>ТЕРЛЕЦКИЙ Евгений</v>
      </c>
      <c r="D16" s="548" t="s">
        <v>141</v>
      </c>
      <c r="E16" s="689">
        <v>1941</v>
      </c>
      <c r="F16" s="243">
        <v>75</v>
      </c>
      <c r="G16" s="550" t="s">
        <v>142</v>
      </c>
      <c r="H16" s="539" t="s">
        <v>164</v>
      </c>
      <c r="I16" s="526" t="str">
        <f t="shared" si="1"/>
        <v>ТЕРЛЕЦКИЙ</v>
      </c>
      <c r="J16" s="526" t="str">
        <f t="shared" si="2"/>
        <v>Е</v>
      </c>
      <c r="K16" s="526" t="str">
        <f t="shared" si="3"/>
        <v>ТЕРЛЕЦКИЙ Е.</v>
      </c>
      <c r="L16" s="525" t="str">
        <f t="shared" si="4"/>
        <v>Терлецкий Евгений Александрович</v>
      </c>
      <c r="M16" s="525" t="str">
        <f t="shared" si="5"/>
        <v>Терлецкий</v>
      </c>
      <c r="N16" s="525" t="str">
        <f t="shared" si="6"/>
        <v>Евгений Александрович</v>
      </c>
      <c r="O16" s="525" t="str">
        <f t="shared" si="7"/>
        <v>Евгений</v>
      </c>
      <c r="P16" s="525" t="str">
        <f t="shared" si="8"/>
        <v>ТЕРЛЕЦКИЙ</v>
      </c>
      <c r="Q16" s="525" t="str">
        <f t="shared" si="9"/>
        <v>ТЕРЛЕЦКИЙ Евгений</v>
      </c>
    </row>
    <row r="17" spans="1:17" ht="15" customHeight="1">
      <c r="A17" s="4">
        <v>11</v>
      </c>
      <c r="B17" s="8" t="s">
        <v>18</v>
      </c>
      <c r="C17" s="524" t="str">
        <f t="shared" si="0"/>
        <v>ЦУХЛОВ Юрий</v>
      </c>
      <c r="D17" s="548" t="s">
        <v>161</v>
      </c>
      <c r="E17" s="690">
        <v>15009</v>
      </c>
      <c r="F17" s="243">
        <v>75</v>
      </c>
      <c r="G17" s="550" t="s">
        <v>143</v>
      </c>
      <c r="H17" s="539" t="s">
        <v>165</v>
      </c>
      <c r="I17" s="526" t="str">
        <f t="shared" si="1"/>
        <v>ЦУХЛОВ</v>
      </c>
      <c r="J17" s="526" t="str">
        <f t="shared" si="2"/>
        <v>Ю</v>
      </c>
      <c r="K17" s="526" t="str">
        <f t="shared" si="3"/>
        <v>ЦУХЛОВ Ю.</v>
      </c>
      <c r="L17" s="525" t="str">
        <f t="shared" si="4"/>
        <v>Цухлов Юрий Владимирович</v>
      </c>
      <c r="M17" s="525" t="str">
        <f t="shared" si="5"/>
        <v>Цухлов</v>
      </c>
      <c r="N17" s="525" t="str">
        <f t="shared" si="6"/>
        <v>Юрий Владимирович</v>
      </c>
      <c r="O17" s="525" t="str">
        <f t="shared" si="7"/>
        <v>Юрий</v>
      </c>
      <c r="P17" s="525" t="str">
        <f t="shared" si="8"/>
        <v>ЦУХЛОВ</v>
      </c>
      <c r="Q17" s="525" t="str">
        <f t="shared" si="9"/>
        <v>ЦУХЛОВ Юрий</v>
      </c>
    </row>
    <row r="18" spans="1:17" ht="15" customHeight="1">
      <c r="A18" s="4">
        <v>12</v>
      </c>
      <c r="B18" s="8" t="s">
        <v>19</v>
      </c>
      <c r="C18" s="524" t="str">
        <f t="shared" si="0"/>
        <v>ЧЕРНЫШЕВ Валентин</v>
      </c>
      <c r="D18" s="548" t="s">
        <v>158</v>
      </c>
      <c r="E18" s="691">
        <v>13786</v>
      </c>
      <c r="F18" s="243">
        <v>78</v>
      </c>
      <c r="G18" s="550" t="s">
        <v>154</v>
      </c>
      <c r="H18" s="539" t="s">
        <v>154</v>
      </c>
      <c r="I18" s="526" t="str">
        <f t="shared" si="1"/>
        <v>ЧЕРНЫШЕВ</v>
      </c>
      <c r="J18" s="526" t="str">
        <f t="shared" si="2"/>
        <v>В</v>
      </c>
      <c r="K18" s="526" t="str">
        <f t="shared" si="3"/>
        <v>ЧЕРНЫШЕВ В.</v>
      </c>
      <c r="L18" s="525" t="str">
        <f t="shared" si="4"/>
        <v>Чернышев Валентин Николаевич</v>
      </c>
      <c r="M18" s="525" t="str">
        <f t="shared" si="5"/>
        <v>Чернышев</v>
      </c>
      <c r="N18" s="525" t="str">
        <f t="shared" si="6"/>
        <v>Валентин Николаевич</v>
      </c>
      <c r="O18" s="525" t="str">
        <f t="shared" si="7"/>
        <v>Валентин</v>
      </c>
      <c r="P18" s="525" t="str">
        <f t="shared" si="8"/>
        <v>ЧЕРНЫШЕВ</v>
      </c>
      <c r="Q18" s="525" t="str">
        <f t="shared" si="9"/>
        <v>ЧЕРНЫШЕВ Валентин</v>
      </c>
    </row>
    <row r="19" spans="1:17" ht="15" customHeight="1">
      <c r="A19" s="4">
        <v>13</v>
      </c>
      <c r="B19" s="8" t="s">
        <v>20</v>
      </c>
      <c r="C19" s="524" t="str">
        <f t="shared" si="0"/>
        <v>ШЕХТМАН Феликс</v>
      </c>
      <c r="D19" s="548" t="s">
        <v>159</v>
      </c>
      <c r="E19" s="690">
        <v>13668</v>
      </c>
      <c r="F19" s="243">
        <v>78</v>
      </c>
      <c r="G19" s="550" t="s">
        <v>160</v>
      </c>
      <c r="H19" s="539" t="s">
        <v>163</v>
      </c>
      <c r="I19" s="526" t="str">
        <f t="shared" si="1"/>
        <v>ШЕХТМАН</v>
      </c>
      <c r="J19" s="526" t="str">
        <f t="shared" si="2"/>
        <v>Ф</v>
      </c>
      <c r="K19" s="526" t="str">
        <f t="shared" si="3"/>
        <v>ШЕХТМАН Ф.</v>
      </c>
      <c r="L19" s="525" t="str">
        <f t="shared" si="4"/>
        <v>Шехтман Феликс Михайлович</v>
      </c>
      <c r="M19" s="525" t="str">
        <f t="shared" si="5"/>
        <v>Шехтман</v>
      </c>
      <c r="N19" s="525" t="str">
        <f t="shared" si="6"/>
        <v>Феликс Михайлович</v>
      </c>
      <c r="O19" s="525" t="str">
        <f t="shared" si="7"/>
        <v>Феликс</v>
      </c>
      <c r="P19" s="525" t="str">
        <f t="shared" si="8"/>
        <v>ШЕХТМАН</v>
      </c>
      <c r="Q19" s="525" t="str">
        <f t="shared" si="9"/>
        <v>ШЕХТМАН Феликс</v>
      </c>
    </row>
    <row r="20" spans="1:17" ht="15" customHeight="1">
      <c r="A20" s="4">
        <v>14</v>
      </c>
      <c r="B20" s="8" t="s">
        <v>21</v>
      </c>
      <c r="C20" s="524" t="str">
        <f>IF(D20="","",(Q20))</f>
        <v>МЕТЛОВ Николай</v>
      </c>
      <c r="D20" s="548" t="s">
        <v>171</v>
      </c>
      <c r="E20" s="690"/>
      <c r="F20" s="243">
        <v>75</v>
      </c>
      <c r="G20" s="550" t="s">
        <v>172</v>
      </c>
      <c r="H20" s="539" t="s">
        <v>173</v>
      </c>
      <c r="I20" s="526" t="str">
        <f>MID(C20,1,SEARCH(" ",C20)-1)</f>
        <v>МЕТЛОВ</v>
      </c>
      <c r="J20" s="526" t="str">
        <f>MID(C20,SEARCH(" ",C20)+1,1)</f>
        <v>Н</v>
      </c>
      <c r="K20" s="526" t="str">
        <f>CONCATENATE(I20," ",J20,".")</f>
        <v>МЕТЛОВ Н.</v>
      </c>
      <c r="L20" s="525" t="str">
        <f>TRIM(D20)</f>
        <v>Метлов Николай Николаевич</v>
      </c>
      <c r="M20" s="525" t="str">
        <f>MID(L20,1,SEARCH(" ",L20)-1)</f>
        <v>Метлов</v>
      </c>
      <c r="N20" s="525" t="str">
        <f>MID(L20,SEARCH(" ",L20)+1,100)</f>
        <v>Николай Николаевич</v>
      </c>
      <c r="O20" s="525" t="str">
        <f>MID(N20,1,SEARCH(" ",N20)-1)</f>
        <v>Николай</v>
      </c>
      <c r="P20" s="525" t="str">
        <f>UPPER(M20)</f>
        <v>МЕТЛОВ</v>
      </c>
      <c r="Q20" s="525" t="str">
        <f>CONCATENATE(P20," ",O20)</f>
        <v>МЕТЛОВ Николай</v>
      </c>
    </row>
    <row r="22" spans="2:8" ht="15.75">
      <c r="B22" s="2" t="s">
        <v>91</v>
      </c>
      <c r="H22" s="549" t="s">
        <v>93</v>
      </c>
    </row>
    <row r="23" spans="2:8" ht="15.75">
      <c r="B23" s="3"/>
      <c r="H23" s="549"/>
    </row>
    <row r="24" spans="2:8" ht="15.75">
      <c r="B24" s="3" t="s">
        <v>92</v>
      </c>
      <c r="H24" s="549" t="s">
        <v>94</v>
      </c>
    </row>
    <row r="28" spans="1:11" ht="12.75">
      <c r="A28" s="1">
        <v>0</v>
      </c>
      <c r="C28" s="249" t="s">
        <v>60</v>
      </c>
      <c r="D28" s="249" t="s">
        <v>60</v>
      </c>
      <c r="E28" s="250" t="s">
        <v>72</v>
      </c>
      <c r="F28" s="251" t="s">
        <v>72</v>
      </c>
      <c r="G28" s="249" t="s">
        <v>72</v>
      </c>
      <c r="H28" s="540" t="s">
        <v>72</v>
      </c>
      <c r="I28" s="527" t="s">
        <v>95</v>
      </c>
      <c r="J28" s="527" t="s">
        <v>72</v>
      </c>
      <c r="K28" s="527" t="s">
        <v>60</v>
      </c>
    </row>
  </sheetData>
  <sheetProtection/>
  <mergeCells count="5">
    <mergeCell ref="A1:H1"/>
    <mergeCell ref="A2:H2"/>
    <mergeCell ref="A5:H5"/>
    <mergeCell ref="A3:H3"/>
    <mergeCell ref="B4:H4"/>
  </mergeCells>
  <printOptions horizontalCentered="1"/>
  <pageMargins left="0.1968503937007874" right="0.1968503937007874" top="0.1968503937007874" bottom="0.1968503937007874" header="0.11811023622047245" footer="0.31496062992125984"/>
  <pageSetup fitToHeight="2" horizontalDpi="600" verticalDpi="600" orientation="portrait" paperSize="9" scale="99" r:id="rId1"/>
  <colBreaks count="1" manualBreakCount="1">
    <brk id="8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E47"/>
  <sheetViews>
    <sheetView showZeros="0" view="pageBreakPreview" zoomScaleSheetLayoutView="100" zoomScalePageLayoutView="0" workbookViewId="0" topLeftCell="A1">
      <selection activeCell="A3" sqref="A3:AB3"/>
    </sheetView>
  </sheetViews>
  <sheetFormatPr defaultColWidth="10.66015625" defaultRowHeight="12.75" outlineLevelCol="1"/>
  <cols>
    <col min="1" max="1" width="4.83203125" style="129" customWidth="1"/>
    <col min="2" max="2" width="4.83203125" style="222" hidden="1" customWidth="1" outlineLevel="1"/>
    <col min="3" max="3" width="25.33203125" style="182" customWidth="1" collapsed="1"/>
    <col min="4" max="4" width="11.83203125" style="183" customWidth="1"/>
    <col min="5" max="5" width="1.3359375" style="129" customWidth="1"/>
    <col min="6" max="6" width="7.33203125" style="172" customWidth="1"/>
    <col min="7" max="8" width="1.3359375" style="129" customWidth="1"/>
    <col min="9" max="9" width="7.33203125" style="172" customWidth="1"/>
    <col min="10" max="11" width="1.3359375" style="129" customWidth="1"/>
    <col min="12" max="12" width="7.33203125" style="172" customWidth="1"/>
    <col min="13" max="14" width="1.3359375" style="129" customWidth="1"/>
    <col min="15" max="15" width="7.33203125" style="172" customWidth="1"/>
    <col min="16" max="16" width="1.3359375" style="129" customWidth="1"/>
    <col min="17" max="17" width="1.3359375" style="129" hidden="1" customWidth="1"/>
    <col min="18" max="18" width="7.33203125" style="172" hidden="1" customWidth="1"/>
    <col min="19" max="20" width="1.3359375" style="129" hidden="1" customWidth="1"/>
    <col min="21" max="21" width="7.33203125" style="172" hidden="1" customWidth="1"/>
    <col min="22" max="23" width="1.3359375" style="129" hidden="1" customWidth="1"/>
    <col min="24" max="24" width="7.33203125" style="172" hidden="1" customWidth="1"/>
    <col min="25" max="25" width="1.3359375" style="129" hidden="1" customWidth="1"/>
    <col min="26" max="28" width="5.66015625" style="184" customWidth="1"/>
    <col min="29" max="30" width="10.66015625" style="129" customWidth="1"/>
    <col min="31" max="31" width="11.83203125" style="129" bestFit="1" customWidth="1"/>
    <col min="32" max="16384" width="10.66015625" style="129" customWidth="1"/>
  </cols>
  <sheetData>
    <row r="1" spans="1:28" s="235" customFormat="1" ht="15.75" customHeight="1">
      <c r="A1" s="765" t="str">
        <f>'Список уч-ов'!$A$1:$H$1</f>
        <v>ЧЕМПИОНАТ РОССИИ ПО НАСТОЛЬНОМУ ТЕННИСУ СРЕДИ ВЕТЕРАНОВ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5"/>
      <c r="AB1" s="765"/>
    </row>
    <row r="2" spans="1:28" s="235" customFormat="1" ht="13.5" customHeight="1" thickBot="1">
      <c r="A2" s="766" t="s">
        <v>286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</row>
    <row r="3" spans="1:28" s="252" customFormat="1" ht="31.5" customHeight="1">
      <c r="A3" s="767" t="str">
        <f>'Список уч-ов'!B4</f>
        <v>ВОЗРАСТНАЯ КАТЕГОРИЯ: МУЖЧИНЫ 75-79 лет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</row>
    <row r="4" spans="1:28" ht="15.75" customHeight="1">
      <c r="A4" s="123" t="s">
        <v>83</v>
      </c>
      <c r="B4" s="220"/>
      <c r="C4" s="124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 t="s">
        <v>80</v>
      </c>
      <c r="AA4" s="128"/>
      <c r="AB4" s="128"/>
    </row>
    <row r="5" spans="1:31" ht="12.75" customHeight="1">
      <c r="A5" s="130" t="s">
        <v>2</v>
      </c>
      <c r="B5" s="221"/>
      <c r="C5" s="131" t="s">
        <v>3</v>
      </c>
      <c r="D5" s="132" t="s">
        <v>13</v>
      </c>
      <c r="E5" s="761">
        <v>1</v>
      </c>
      <c r="F5" s="762"/>
      <c r="G5" s="763"/>
      <c r="H5" s="761">
        <v>2</v>
      </c>
      <c r="I5" s="762"/>
      <c r="J5" s="763"/>
      <c r="K5" s="761">
        <v>3</v>
      </c>
      <c r="L5" s="762"/>
      <c r="M5" s="763"/>
      <c r="N5" s="761">
        <v>4</v>
      </c>
      <c r="O5" s="762"/>
      <c r="P5" s="763"/>
      <c r="Q5" s="761"/>
      <c r="R5" s="762"/>
      <c r="S5" s="763"/>
      <c r="T5" s="761" t="s">
        <v>15</v>
      </c>
      <c r="U5" s="762"/>
      <c r="V5" s="763"/>
      <c r="W5" s="761" t="s">
        <v>16</v>
      </c>
      <c r="X5" s="762"/>
      <c r="Y5" s="763"/>
      <c r="Z5" s="133" t="s">
        <v>4</v>
      </c>
      <c r="AA5" s="133" t="s">
        <v>5</v>
      </c>
      <c r="AB5" s="133" t="s">
        <v>6</v>
      </c>
      <c r="AE5" s="134"/>
    </row>
    <row r="6" spans="1:31" ht="12.75" customHeight="1">
      <c r="A6" s="747">
        <v>1</v>
      </c>
      <c r="B6" s="749">
        <v>9</v>
      </c>
      <c r="C6" s="751" t="str">
        <f>IF(B6="",B6,VLOOKUP(B6,'Список уч-ов (алф)'!A:L,3,FALSE))</f>
        <v>КУТЛАЕВ Олег</v>
      </c>
      <c r="D6" s="753" t="str">
        <f>IF(B6="",B6,VLOOKUP(B6,'Список уч-ов (алф)'!A:L,7,FALSE))</f>
        <v>Сосновый Бор</v>
      </c>
      <c r="E6" s="226"/>
      <c r="F6" s="236"/>
      <c r="G6" s="237"/>
      <c r="H6" s="135"/>
      <c r="I6" s="136" t="s">
        <v>14</v>
      </c>
      <c r="J6" s="137"/>
      <c r="K6" s="135"/>
      <c r="L6" s="136" t="s">
        <v>14</v>
      </c>
      <c r="M6" s="137"/>
      <c r="N6" s="135"/>
      <c r="O6" s="136"/>
      <c r="P6" s="137"/>
      <c r="Q6" s="138"/>
      <c r="R6" s="139"/>
      <c r="S6" s="140"/>
      <c r="T6" s="138"/>
      <c r="U6" s="139"/>
      <c r="V6" s="140"/>
      <c r="W6" s="138"/>
      <c r="X6" s="139"/>
      <c r="Y6" s="140"/>
      <c r="Z6" s="755" t="s">
        <v>11</v>
      </c>
      <c r="AA6" s="755"/>
      <c r="AB6" s="759">
        <v>1</v>
      </c>
      <c r="AE6" s="134"/>
    </row>
    <row r="7" spans="1:31" ht="12.75" customHeight="1">
      <c r="A7" s="748"/>
      <c r="B7" s="764"/>
      <c r="C7" s="752">
        <f>IF(B7="",B7,VLOOKUP(B7,'[5]Список уч-ов'!$A:$K,11,FALSE))</f>
        <v>0</v>
      </c>
      <c r="D7" s="754" t="e">
        <f>IF(C7="",C7,VLOOKUP(C7,'[5]Список уч-ов'!$A:$K,11,FALSE))</f>
        <v>#N/A</v>
      </c>
      <c r="E7" s="238"/>
      <c r="F7" s="239"/>
      <c r="G7" s="240"/>
      <c r="H7" s="141"/>
      <c r="I7" s="142" t="s">
        <v>178</v>
      </c>
      <c r="J7" s="143"/>
      <c r="K7" s="141"/>
      <c r="L7" s="142" t="s">
        <v>176</v>
      </c>
      <c r="M7" s="143"/>
      <c r="N7" s="141"/>
      <c r="O7" s="142"/>
      <c r="P7" s="143"/>
      <c r="Q7" s="144"/>
      <c r="R7" s="145"/>
      <c r="S7" s="146"/>
      <c r="T7" s="144"/>
      <c r="U7" s="147"/>
      <c r="V7" s="146"/>
      <c r="W7" s="144"/>
      <c r="X7" s="147"/>
      <c r="Y7" s="146"/>
      <c r="Z7" s="756"/>
      <c r="AA7" s="756"/>
      <c r="AB7" s="760"/>
      <c r="AE7" s="134"/>
    </row>
    <row r="8" spans="1:31" ht="12.75" customHeight="1">
      <c r="A8" s="747">
        <v>2</v>
      </c>
      <c r="B8" s="749">
        <v>5</v>
      </c>
      <c r="C8" s="751" t="str">
        <f>IF(B8="",B8,VLOOKUP(B8,'Список уч-ов (алф)'!A:L,3,FALSE))</f>
        <v>ЖЕСТКОВ Александр</v>
      </c>
      <c r="D8" s="753" t="str">
        <f>IF(B8="",B8,VLOOKUP(B8,'Список уч-ов (алф)'!A:L,7,FALSE))</f>
        <v>Сызрань</v>
      </c>
      <c r="E8" s="148"/>
      <c r="F8" s="136" t="s">
        <v>7</v>
      </c>
      <c r="G8" s="137"/>
      <c r="H8" s="226"/>
      <c r="I8" s="236"/>
      <c r="J8" s="237"/>
      <c r="K8" s="135"/>
      <c r="L8" s="136" t="s">
        <v>7</v>
      </c>
      <c r="M8" s="137"/>
      <c r="N8" s="135"/>
      <c r="O8" s="136"/>
      <c r="P8" s="137"/>
      <c r="Q8" s="138"/>
      <c r="R8" s="139"/>
      <c r="S8" s="140"/>
      <c r="T8" s="138"/>
      <c r="U8" s="139"/>
      <c r="V8" s="140"/>
      <c r="W8" s="138"/>
      <c r="X8" s="139"/>
      <c r="Y8" s="140"/>
      <c r="Z8" s="755" t="s">
        <v>14</v>
      </c>
      <c r="AA8" s="755"/>
      <c r="AB8" s="759">
        <v>3</v>
      </c>
      <c r="AE8" s="134"/>
    </row>
    <row r="9" spans="1:28" ht="12.75" customHeight="1">
      <c r="A9" s="748"/>
      <c r="B9" s="764"/>
      <c r="C9" s="752">
        <f>IF(B9="",B9,VLOOKUP(B9,'[5]Список уч-ов'!$A:$K,11,FALSE))</f>
        <v>0</v>
      </c>
      <c r="D9" s="754" t="e">
        <f>IF(C9="",C9,VLOOKUP(C9,'[5]Список уч-ов'!$A:$K,11,FALSE))</f>
        <v>#N/A</v>
      </c>
      <c r="E9" s="149"/>
      <c r="F9" s="142" t="s">
        <v>84</v>
      </c>
      <c r="G9" s="143"/>
      <c r="H9" s="238"/>
      <c r="I9" s="239"/>
      <c r="J9" s="240"/>
      <c r="K9" s="141"/>
      <c r="L9" s="142" t="s">
        <v>85</v>
      </c>
      <c r="M9" s="143"/>
      <c r="N9" s="141"/>
      <c r="O9" s="142"/>
      <c r="P9" s="143"/>
      <c r="Q9" s="144"/>
      <c r="R9" s="150"/>
      <c r="S9" s="146"/>
      <c r="T9" s="144"/>
      <c r="U9" s="147"/>
      <c r="V9" s="146"/>
      <c r="W9" s="144"/>
      <c r="X9" s="147"/>
      <c r="Y9" s="146"/>
      <c r="Z9" s="756"/>
      <c r="AA9" s="756"/>
      <c r="AB9" s="760"/>
    </row>
    <row r="10" spans="1:28" ht="12.75" customHeight="1">
      <c r="A10" s="747">
        <v>3</v>
      </c>
      <c r="B10" s="749">
        <v>10</v>
      </c>
      <c r="C10" s="751" t="str">
        <f>IF(B10="",B10,VLOOKUP(B10,'Список уч-ов (алф)'!A:L,3,FALSE))</f>
        <v>ВОРОЖЦОВ Аркадий</v>
      </c>
      <c r="D10" s="753" t="str">
        <f>IF(B10="",B10,VLOOKUP(B10,'Список уч-ов (алф)'!A:L,7,FALSE))</f>
        <v>Киров</v>
      </c>
      <c r="E10" s="148"/>
      <c r="F10" s="136" t="s">
        <v>7</v>
      </c>
      <c r="G10" s="137"/>
      <c r="H10" s="135"/>
      <c r="I10" s="136" t="s">
        <v>14</v>
      </c>
      <c r="J10" s="137"/>
      <c r="K10" s="226"/>
      <c r="L10" s="236"/>
      <c r="M10" s="237"/>
      <c r="N10" s="135"/>
      <c r="O10" s="136"/>
      <c r="P10" s="137"/>
      <c r="Q10" s="138"/>
      <c r="R10" s="139"/>
      <c r="S10" s="140"/>
      <c r="T10" s="138"/>
      <c r="U10" s="139"/>
      <c r="V10" s="140"/>
      <c r="W10" s="138"/>
      <c r="X10" s="139"/>
      <c r="Y10" s="140"/>
      <c r="Z10" s="755" t="s">
        <v>9</v>
      </c>
      <c r="AA10" s="757"/>
      <c r="AB10" s="759">
        <v>2</v>
      </c>
    </row>
    <row r="11" spans="1:28" ht="12.75" customHeight="1">
      <c r="A11" s="748"/>
      <c r="B11" s="764"/>
      <c r="C11" s="752">
        <f>IF(B11="",B11,VLOOKUP(B11,'[5]Список уч-ов'!$A:$K,11,FALSE))</f>
        <v>0</v>
      </c>
      <c r="D11" s="754" t="e">
        <f>IF(C11="",C11,VLOOKUP(C11,'[5]Список уч-ов'!$A:$K,11,FALSE))</f>
        <v>#N/A</v>
      </c>
      <c r="E11" s="149"/>
      <c r="F11" s="142" t="s">
        <v>285</v>
      </c>
      <c r="G11" s="143"/>
      <c r="H11" s="141"/>
      <c r="I11" s="142" t="s">
        <v>177</v>
      </c>
      <c r="J11" s="143"/>
      <c r="K11" s="238"/>
      <c r="L11" s="239"/>
      <c r="M11" s="240"/>
      <c r="N11" s="141"/>
      <c r="O11" s="142"/>
      <c r="P11" s="143"/>
      <c r="Q11" s="144"/>
      <c r="R11" s="145"/>
      <c r="S11" s="146"/>
      <c r="T11" s="144"/>
      <c r="U11" s="147"/>
      <c r="V11" s="146"/>
      <c r="W11" s="144"/>
      <c r="X11" s="147"/>
      <c r="Y11" s="146"/>
      <c r="Z11" s="756"/>
      <c r="AA11" s="758"/>
      <c r="AB11" s="760"/>
    </row>
    <row r="12" spans="1:28" ht="12.75" customHeight="1">
      <c r="A12" s="747">
        <v>4</v>
      </c>
      <c r="B12" s="749"/>
      <c r="C12" s="751">
        <f>IF(B12="",B12,VLOOKUP(B12,'Список уч-ов (алф)'!A:L,3,FALSE))</f>
        <v>0</v>
      </c>
      <c r="D12" s="753">
        <f>IF(B12="",B12,VLOOKUP(B12,'Список уч-ов (алф)'!A:L,7,FALSE))</f>
        <v>0</v>
      </c>
      <c r="E12" s="148"/>
      <c r="F12" s="136"/>
      <c r="G12" s="137"/>
      <c r="H12" s="135"/>
      <c r="I12" s="136"/>
      <c r="J12" s="137"/>
      <c r="K12" s="135"/>
      <c r="L12" s="136"/>
      <c r="M12" s="137"/>
      <c r="N12" s="226"/>
      <c r="O12" s="236"/>
      <c r="P12" s="237"/>
      <c r="Q12" s="138"/>
      <c r="R12" s="139"/>
      <c r="S12" s="140"/>
      <c r="T12" s="138"/>
      <c r="U12" s="139"/>
      <c r="V12" s="140"/>
      <c r="W12" s="138"/>
      <c r="X12" s="139"/>
      <c r="Y12" s="140"/>
      <c r="Z12" s="755">
        <f>F12+I12+L12</f>
        <v>0</v>
      </c>
      <c r="AA12" s="757"/>
      <c r="AB12" s="759">
        <f>IF(B12="","",(RANK(Z12,Z6:Z13)))</f>
      </c>
    </row>
    <row r="13" spans="1:28" ht="12.75" customHeight="1">
      <c r="A13" s="748"/>
      <c r="B13" s="750"/>
      <c r="C13" s="752">
        <f>IF(B13="",B13,VLOOKUP(B13,'[5]Список уч-ов'!$A:$K,11,FALSE))</f>
        <v>0</v>
      </c>
      <c r="D13" s="754" t="e">
        <f>IF(C13="",C13,VLOOKUP(C13,'[5]Список уч-ов'!$A:$K,11,FALSE))</f>
        <v>#N/A</v>
      </c>
      <c r="E13" s="149"/>
      <c r="F13" s="142"/>
      <c r="G13" s="143"/>
      <c r="H13" s="141"/>
      <c r="I13" s="142"/>
      <c r="J13" s="143"/>
      <c r="K13" s="141"/>
      <c r="L13" s="142"/>
      <c r="M13" s="143"/>
      <c r="N13" s="238"/>
      <c r="O13" s="239"/>
      <c r="P13" s="240"/>
      <c r="Q13" s="144"/>
      <c r="R13" s="145"/>
      <c r="S13" s="146"/>
      <c r="T13" s="144"/>
      <c r="U13" s="142"/>
      <c r="V13" s="146"/>
      <c r="W13" s="144"/>
      <c r="X13" s="147"/>
      <c r="Y13" s="146"/>
      <c r="Z13" s="756"/>
      <c r="AA13" s="758"/>
      <c r="AB13" s="760"/>
    </row>
    <row r="14" spans="1:28" ht="15.75" customHeight="1">
      <c r="A14" s="127" t="str">
        <f>A4</f>
        <v>Предварительный этап</v>
      </c>
      <c r="B14" s="220"/>
      <c r="C14" s="124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7" t="s">
        <v>79</v>
      </c>
      <c r="AA14" s="128"/>
      <c r="AB14" s="128"/>
    </row>
    <row r="15" spans="1:31" ht="12.75" customHeight="1">
      <c r="A15" s="130" t="s">
        <v>2</v>
      </c>
      <c r="B15" s="221"/>
      <c r="C15" s="131" t="s">
        <v>3</v>
      </c>
      <c r="D15" s="132" t="s">
        <v>13</v>
      </c>
      <c r="E15" s="761">
        <v>1</v>
      </c>
      <c r="F15" s="762"/>
      <c r="G15" s="763"/>
      <c r="H15" s="761">
        <v>2</v>
      </c>
      <c r="I15" s="762"/>
      <c r="J15" s="763"/>
      <c r="K15" s="761">
        <v>3</v>
      </c>
      <c r="L15" s="762"/>
      <c r="M15" s="763"/>
      <c r="N15" s="761">
        <v>4</v>
      </c>
      <c r="O15" s="762"/>
      <c r="P15" s="763"/>
      <c r="Q15" s="761"/>
      <c r="R15" s="762"/>
      <c r="S15" s="763"/>
      <c r="T15" s="761" t="s">
        <v>15</v>
      </c>
      <c r="U15" s="762"/>
      <c r="V15" s="763"/>
      <c r="W15" s="761" t="s">
        <v>16</v>
      </c>
      <c r="X15" s="762"/>
      <c r="Y15" s="763"/>
      <c r="Z15" s="133" t="s">
        <v>4</v>
      </c>
      <c r="AA15" s="133" t="s">
        <v>5</v>
      </c>
      <c r="AB15" s="133" t="s">
        <v>6</v>
      </c>
      <c r="AE15" s="134"/>
    </row>
    <row r="16" spans="1:31" ht="12.75" customHeight="1">
      <c r="A16" s="747">
        <v>1</v>
      </c>
      <c r="B16" s="749">
        <v>1</v>
      </c>
      <c r="C16" s="751" t="str">
        <f>IF(B16="",B16,VLOOKUP(B16,'Список уч-ов (алф)'!A:L,3,FALSE))</f>
        <v>БОРЗУНОВ Владимир</v>
      </c>
      <c r="D16" s="753" t="str">
        <f>IF(B16="",B16,VLOOKUP(B16,'Список уч-ов (алф)'!A:L,7,FALSE))</f>
        <v>Оренбург</v>
      </c>
      <c r="E16" s="226"/>
      <c r="F16" s="236"/>
      <c r="G16" s="237"/>
      <c r="H16" s="135"/>
      <c r="I16" s="136" t="s">
        <v>14</v>
      </c>
      <c r="J16" s="137"/>
      <c r="K16" s="135"/>
      <c r="L16" s="136" t="s">
        <v>14</v>
      </c>
      <c r="M16" s="137"/>
      <c r="N16" s="135"/>
      <c r="O16" s="136"/>
      <c r="P16" s="137"/>
      <c r="Q16" s="138"/>
      <c r="R16" s="139"/>
      <c r="S16" s="140"/>
      <c r="T16" s="138"/>
      <c r="U16" s="139"/>
      <c r="V16" s="140"/>
      <c r="W16" s="138"/>
      <c r="X16" s="139"/>
      <c r="Y16" s="140"/>
      <c r="Z16" s="755" t="s">
        <v>11</v>
      </c>
      <c r="AA16" s="755"/>
      <c r="AB16" s="759">
        <v>1</v>
      </c>
      <c r="AE16" s="134"/>
    </row>
    <row r="17" spans="1:31" ht="12.75" customHeight="1">
      <c r="A17" s="748"/>
      <c r="B17" s="750"/>
      <c r="C17" s="752">
        <f>IF(B17="",B17,VLOOKUP(B17,'[5]Список уч-ов'!$A:$K,11,FALSE))</f>
        <v>0</v>
      </c>
      <c r="D17" s="754" t="e">
        <f>IF(C17="",C17,VLOOKUP(C17,'[5]Список уч-ов'!$A:$K,11,FALSE))</f>
        <v>#N/A</v>
      </c>
      <c r="E17" s="238"/>
      <c r="F17" s="239"/>
      <c r="G17" s="240"/>
      <c r="H17" s="141"/>
      <c r="I17" s="142" t="s">
        <v>176</v>
      </c>
      <c r="J17" s="143"/>
      <c r="K17" s="141"/>
      <c r="L17" s="142" t="s">
        <v>176</v>
      </c>
      <c r="M17" s="143"/>
      <c r="N17" s="141"/>
      <c r="O17" s="142"/>
      <c r="P17" s="143"/>
      <c r="Q17" s="144"/>
      <c r="R17" s="145"/>
      <c r="S17" s="146"/>
      <c r="T17" s="144"/>
      <c r="U17" s="147"/>
      <c r="V17" s="146"/>
      <c r="W17" s="144"/>
      <c r="X17" s="147"/>
      <c r="Y17" s="146"/>
      <c r="Z17" s="756"/>
      <c r="AA17" s="756"/>
      <c r="AB17" s="760"/>
      <c r="AE17" s="134"/>
    </row>
    <row r="18" spans="1:31" ht="12.75" customHeight="1">
      <c r="A18" s="747">
        <v>2</v>
      </c>
      <c r="B18" s="749">
        <v>7</v>
      </c>
      <c r="C18" s="751" t="str">
        <f>IF(B18="",B18,VLOOKUP(B18,'Список уч-ов (алф)'!A:L,3,FALSE))</f>
        <v>КУШНЫРЁВ Виталий</v>
      </c>
      <c r="D18" s="753" t="str">
        <f>IF(B18="",B18,VLOOKUP(B18,'Список уч-ов (алф)'!A:L,7,FALSE))</f>
        <v>Демихово</v>
      </c>
      <c r="E18" s="148"/>
      <c r="F18" s="136" t="s">
        <v>7</v>
      </c>
      <c r="G18" s="137"/>
      <c r="H18" s="226"/>
      <c r="I18" s="236"/>
      <c r="J18" s="237"/>
      <c r="K18" s="135"/>
      <c r="L18" s="136" t="s">
        <v>14</v>
      </c>
      <c r="M18" s="137"/>
      <c r="N18" s="135"/>
      <c r="O18" s="136"/>
      <c r="P18" s="137"/>
      <c r="Q18" s="138"/>
      <c r="R18" s="139"/>
      <c r="S18" s="140"/>
      <c r="T18" s="138"/>
      <c r="U18" s="139"/>
      <c r="V18" s="140"/>
      <c r="W18" s="138"/>
      <c r="X18" s="139"/>
      <c r="Y18" s="140"/>
      <c r="Z18" s="755" t="s">
        <v>9</v>
      </c>
      <c r="AA18" s="755"/>
      <c r="AB18" s="759">
        <v>2</v>
      </c>
      <c r="AE18" s="134"/>
    </row>
    <row r="19" spans="1:28" ht="12.75" customHeight="1">
      <c r="A19" s="748"/>
      <c r="B19" s="750"/>
      <c r="C19" s="752">
        <f>IF(B19="",B19,VLOOKUP(B19,'[5]Список уч-ов'!$A:$K,11,FALSE))</f>
        <v>0</v>
      </c>
      <c r="D19" s="754" t="e">
        <f>IF(C19="",C19,VLOOKUP(C19,'[5]Список уч-ов'!$A:$K,11,FALSE))</f>
        <v>#N/A</v>
      </c>
      <c r="E19" s="149"/>
      <c r="F19" s="142" t="s">
        <v>285</v>
      </c>
      <c r="G19" s="143"/>
      <c r="H19" s="238"/>
      <c r="I19" s="239"/>
      <c r="J19" s="240"/>
      <c r="K19" s="141"/>
      <c r="L19" s="142" t="s">
        <v>176</v>
      </c>
      <c r="M19" s="143"/>
      <c r="N19" s="141"/>
      <c r="O19" s="142"/>
      <c r="P19" s="143"/>
      <c r="Q19" s="144"/>
      <c r="R19" s="150"/>
      <c r="S19" s="146"/>
      <c r="T19" s="144"/>
      <c r="U19" s="147"/>
      <c r="V19" s="146"/>
      <c r="W19" s="144"/>
      <c r="X19" s="147"/>
      <c r="Y19" s="146"/>
      <c r="Z19" s="756"/>
      <c r="AA19" s="756"/>
      <c r="AB19" s="760"/>
    </row>
    <row r="20" spans="1:28" ht="12.75" customHeight="1">
      <c r="A20" s="747">
        <v>3</v>
      </c>
      <c r="B20" s="749">
        <v>6</v>
      </c>
      <c r="C20" s="751" t="str">
        <f>IF(B20="",B20,VLOOKUP(B20,'Список уч-ов (алф)'!A:L,3,FALSE))</f>
        <v>ДЯТЛОВ Валентин</v>
      </c>
      <c r="D20" s="753" t="str">
        <f>IF(B20="",B20,VLOOKUP(B20,'Список уч-ов (алф)'!A:L,7,FALSE))</f>
        <v>Звенигово</v>
      </c>
      <c r="E20" s="148"/>
      <c r="F20" s="136" t="s">
        <v>7</v>
      </c>
      <c r="G20" s="137"/>
      <c r="H20" s="135"/>
      <c r="I20" s="136" t="s">
        <v>7</v>
      </c>
      <c r="J20" s="137"/>
      <c r="K20" s="226"/>
      <c r="L20" s="236"/>
      <c r="M20" s="237"/>
      <c r="N20" s="135"/>
      <c r="O20" s="136"/>
      <c r="P20" s="137"/>
      <c r="Q20" s="138"/>
      <c r="R20" s="139"/>
      <c r="S20" s="140"/>
      <c r="T20" s="138"/>
      <c r="U20" s="139"/>
      <c r="V20" s="140"/>
      <c r="W20" s="138"/>
      <c r="X20" s="139"/>
      <c r="Y20" s="140"/>
      <c r="Z20" s="755" t="s">
        <v>14</v>
      </c>
      <c r="AA20" s="757"/>
      <c r="AB20" s="759">
        <v>3</v>
      </c>
    </row>
    <row r="21" spans="1:28" ht="12.75" customHeight="1">
      <c r="A21" s="748"/>
      <c r="B21" s="750"/>
      <c r="C21" s="752">
        <f>IF(B21="",B21,VLOOKUP(B21,'[5]Список уч-ов'!$A:$K,11,FALSE))</f>
        <v>0</v>
      </c>
      <c r="D21" s="754" t="e">
        <f>IF(C21="",C21,VLOOKUP(C21,'[5]Список уч-ов'!$A:$K,11,FALSE))</f>
        <v>#N/A</v>
      </c>
      <c r="E21" s="149"/>
      <c r="F21" s="142" t="s">
        <v>285</v>
      </c>
      <c r="G21" s="143"/>
      <c r="H21" s="141"/>
      <c r="I21" s="142" t="s">
        <v>285</v>
      </c>
      <c r="J21" s="143"/>
      <c r="K21" s="238"/>
      <c r="L21" s="239"/>
      <c r="M21" s="240"/>
      <c r="N21" s="141"/>
      <c r="O21" s="142"/>
      <c r="P21" s="143"/>
      <c r="Q21" s="144"/>
      <c r="R21" s="145"/>
      <c r="S21" s="146"/>
      <c r="T21" s="144"/>
      <c r="U21" s="147"/>
      <c r="V21" s="146"/>
      <c r="W21" s="144"/>
      <c r="X21" s="147"/>
      <c r="Y21" s="146"/>
      <c r="Z21" s="756"/>
      <c r="AA21" s="758"/>
      <c r="AB21" s="760"/>
    </row>
    <row r="22" spans="1:28" ht="12.75" customHeight="1">
      <c r="A22" s="747">
        <v>4</v>
      </c>
      <c r="B22" s="749"/>
      <c r="C22" s="751">
        <f>IF(B22="",B22,VLOOKUP(B22,'Список уч-ов (алф)'!A:L,3,FALSE))</f>
        <v>0</v>
      </c>
      <c r="D22" s="753">
        <f>IF(B22="",B22,VLOOKUP(B22,'Список уч-ов (алф)'!A:L,7,FALSE))</f>
        <v>0</v>
      </c>
      <c r="E22" s="148"/>
      <c r="F22" s="136"/>
      <c r="G22" s="137"/>
      <c r="H22" s="135"/>
      <c r="I22" s="136"/>
      <c r="J22" s="137"/>
      <c r="K22" s="135"/>
      <c r="L22" s="136"/>
      <c r="M22" s="137"/>
      <c r="N22" s="226"/>
      <c r="O22" s="236"/>
      <c r="P22" s="237"/>
      <c r="Q22" s="138"/>
      <c r="R22" s="139"/>
      <c r="S22" s="140"/>
      <c r="T22" s="138"/>
      <c r="U22" s="139"/>
      <c r="V22" s="140"/>
      <c r="W22" s="138"/>
      <c r="X22" s="139"/>
      <c r="Y22" s="140"/>
      <c r="Z22" s="755"/>
      <c r="AA22" s="757"/>
      <c r="AB22" s="759">
        <f>IF(B22="","",(RANK(Z22,Z16:Z23)))</f>
      </c>
    </row>
    <row r="23" spans="1:28" ht="12.75" customHeight="1">
      <c r="A23" s="748"/>
      <c r="B23" s="750"/>
      <c r="C23" s="752">
        <f>IF(B23="",B23,VLOOKUP(B23,'[5]Список уч-ов'!$A:$K,11,FALSE))</f>
        <v>0</v>
      </c>
      <c r="D23" s="754" t="e">
        <f>IF(C23="",C23,VLOOKUP(C23,'[5]Список уч-ов'!$A:$K,11,FALSE))</f>
        <v>#N/A</v>
      </c>
      <c r="E23" s="149"/>
      <c r="F23" s="142"/>
      <c r="G23" s="143"/>
      <c r="H23" s="141"/>
      <c r="I23" s="142"/>
      <c r="J23" s="143"/>
      <c r="K23" s="141"/>
      <c r="L23" s="142"/>
      <c r="M23" s="143"/>
      <c r="N23" s="238"/>
      <c r="O23" s="239"/>
      <c r="P23" s="240"/>
      <c r="Q23" s="144"/>
      <c r="R23" s="145"/>
      <c r="S23" s="146"/>
      <c r="T23" s="144"/>
      <c r="U23" s="142"/>
      <c r="V23" s="146"/>
      <c r="W23" s="144"/>
      <c r="X23" s="147"/>
      <c r="Y23" s="146"/>
      <c r="Z23" s="756"/>
      <c r="AA23" s="758"/>
      <c r="AB23" s="760"/>
    </row>
    <row r="24" spans="1:28" ht="15.75" customHeight="1">
      <c r="A24" s="127" t="str">
        <f>A4</f>
        <v>Предварительный этап</v>
      </c>
      <c r="B24" s="220"/>
      <c r="C24" s="124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7" t="s">
        <v>78</v>
      </c>
      <c r="AA24" s="128"/>
      <c r="AB24" s="128"/>
    </row>
    <row r="25" spans="1:31" ht="12.75" customHeight="1">
      <c r="A25" s="130" t="s">
        <v>2</v>
      </c>
      <c r="B25" s="221"/>
      <c r="C25" s="131" t="s">
        <v>3</v>
      </c>
      <c r="D25" s="132" t="s">
        <v>13</v>
      </c>
      <c r="E25" s="761">
        <v>1</v>
      </c>
      <c r="F25" s="762"/>
      <c r="G25" s="763"/>
      <c r="H25" s="761">
        <v>2</v>
      </c>
      <c r="I25" s="762"/>
      <c r="J25" s="763"/>
      <c r="K25" s="761">
        <v>3</v>
      </c>
      <c r="L25" s="762"/>
      <c r="M25" s="763"/>
      <c r="N25" s="761">
        <v>4</v>
      </c>
      <c r="O25" s="762"/>
      <c r="P25" s="763"/>
      <c r="Q25" s="761"/>
      <c r="R25" s="762"/>
      <c r="S25" s="763"/>
      <c r="T25" s="761" t="s">
        <v>15</v>
      </c>
      <c r="U25" s="762"/>
      <c r="V25" s="763"/>
      <c r="W25" s="761" t="s">
        <v>16</v>
      </c>
      <c r="X25" s="762"/>
      <c r="Y25" s="763"/>
      <c r="Z25" s="133" t="s">
        <v>4</v>
      </c>
      <c r="AA25" s="133" t="s">
        <v>5</v>
      </c>
      <c r="AB25" s="133" t="s">
        <v>6</v>
      </c>
      <c r="AE25" s="134"/>
    </row>
    <row r="26" spans="1:31" ht="12.75" customHeight="1">
      <c r="A26" s="747">
        <v>1</v>
      </c>
      <c r="B26" s="749">
        <v>13</v>
      </c>
      <c r="C26" s="751" t="str">
        <f>IF(B26="",B26,VLOOKUP(B26,'Список уч-ов (алф)'!A:L,3,FALSE))</f>
        <v>ГОРБАДЕЙ Яков</v>
      </c>
      <c r="D26" s="753" t="str">
        <f>IF(B26="",B26,VLOOKUP(B26,'Список уч-ов (алф)'!A:L,7,FALSE))</f>
        <v>Москва</v>
      </c>
      <c r="E26" s="226"/>
      <c r="F26" s="236"/>
      <c r="G26" s="237"/>
      <c r="H26" s="135"/>
      <c r="I26" s="136" t="s">
        <v>14</v>
      </c>
      <c r="J26" s="137"/>
      <c r="K26" s="135"/>
      <c r="L26" s="136" t="s">
        <v>7</v>
      </c>
      <c r="M26" s="137"/>
      <c r="N26" s="135"/>
      <c r="O26" s="136" t="s">
        <v>7</v>
      </c>
      <c r="P26" s="137"/>
      <c r="Q26" s="138"/>
      <c r="R26" s="139"/>
      <c r="S26" s="140"/>
      <c r="T26" s="138"/>
      <c r="U26" s="139"/>
      <c r="V26" s="140"/>
      <c r="W26" s="138"/>
      <c r="X26" s="139"/>
      <c r="Y26" s="140"/>
      <c r="Z26" s="755" t="s">
        <v>11</v>
      </c>
      <c r="AA26" s="755"/>
      <c r="AB26" s="759">
        <v>4</v>
      </c>
      <c r="AE26" s="134"/>
    </row>
    <row r="27" spans="1:31" ht="12.75" customHeight="1">
      <c r="A27" s="748"/>
      <c r="B27" s="750"/>
      <c r="C27" s="752">
        <f>IF(B27="",B27,VLOOKUP(B27,'[5]Список уч-ов'!$A:$K,11,FALSE))</f>
        <v>0</v>
      </c>
      <c r="D27" s="754" t="e">
        <f>IF(C27="",C27,VLOOKUP(C27,'[5]Список уч-ов'!$A:$K,11,FALSE))</f>
        <v>#N/A</v>
      </c>
      <c r="E27" s="238"/>
      <c r="F27" s="239"/>
      <c r="G27" s="240"/>
      <c r="H27" s="141"/>
      <c r="I27" s="142" t="s">
        <v>178</v>
      </c>
      <c r="J27" s="143"/>
      <c r="K27" s="141"/>
      <c r="L27" s="142" t="s">
        <v>85</v>
      </c>
      <c r="M27" s="143"/>
      <c r="N27" s="141"/>
      <c r="O27" s="142" t="s">
        <v>285</v>
      </c>
      <c r="P27" s="143"/>
      <c r="Q27" s="144"/>
      <c r="R27" s="145"/>
      <c r="S27" s="146"/>
      <c r="T27" s="144"/>
      <c r="U27" s="147"/>
      <c r="V27" s="146"/>
      <c r="W27" s="144"/>
      <c r="X27" s="147"/>
      <c r="Y27" s="146"/>
      <c r="Z27" s="756"/>
      <c r="AA27" s="756"/>
      <c r="AB27" s="760"/>
      <c r="AE27" s="134"/>
    </row>
    <row r="28" spans="1:31" ht="12.75" customHeight="1">
      <c r="A28" s="747">
        <v>2</v>
      </c>
      <c r="B28" s="749">
        <v>12</v>
      </c>
      <c r="C28" s="751" t="str">
        <f>IF(B28="",B28,VLOOKUP(B28,'Список уч-ов (алф)'!A:L,3,FALSE))</f>
        <v>ФЕДОРОВ Борис</v>
      </c>
      <c r="D28" s="753" t="str">
        <f>IF(B28="",B28,VLOOKUP(B28,'Список уч-ов (алф)'!A:L,7,FALSE))</f>
        <v>Мариинск</v>
      </c>
      <c r="E28" s="148"/>
      <c r="F28" s="136" t="s">
        <v>7</v>
      </c>
      <c r="G28" s="137"/>
      <c r="H28" s="226"/>
      <c r="I28" s="236"/>
      <c r="J28" s="237"/>
      <c r="K28" s="135"/>
      <c r="L28" s="136" t="s">
        <v>14</v>
      </c>
      <c r="M28" s="137"/>
      <c r="N28" s="135"/>
      <c r="O28" s="136" t="s">
        <v>14</v>
      </c>
      <c r="P28" s="137"/>
      <c r="Q28" s="138"/>
      <c r="R28" s="139"/>
      <c r="S28" s="140"/>
      <c r="T28" s="138"/>
      <c r="U28" s="139"/>
      <c r="V28" s="140"/>
      <c r="W28" s="138"/>
      <c r="X28" s="139"/>
      <c r="Y28" s="140"/>
      <c r="Z28" s="755" t="s">
        <v>10</v>
      </c>
      <c r="AA28" s="755"/>
      <c r="AB28" s="759">
        <v>1</v>
      </c>
      <c r="AE28" s="134"/>
    </row>
    <row r="29" spans="1:28" ht="12.75" customHeight="1">
      <c r="A29" s="748"/>
      <c r="B29" s="750"/>
      <c r="C29" s="752">
        <f>IF(B29="",B29,VLOOKUP(B29,'[5]Список уч-ов'!$A:$K,11,FALSE))</f>
        <v>0</v>
      </c>
      <c r="D29" s="754" t="e">
        <f>IF(C29="",C29,VLOOKUP(C29,'[5]Список уч-ов'!$A:$K,11,FALSE))</f>
        <v>#N/A</v>
      </c>
      <c r="E29" s="149"/>
      <c r="F29" s="142" t="s">
        <v>84</v>
      </c>
      <c r="G29" s="143"/>
      <c r="H29" s="238"/>
      <c r="I29" s="239"/>
      <c r="J29" s="240"/>
      <c r="K29" s="141"/>
      <c r="L29" s="142" t="s">
        <v>176</v>
      </c>
      <c r="M29" s="143"/>
      <c r="N29" s="141"/>
      <c r="O29" s="142" t="s">
        <v>176</v>
      </c>
      <c r="P29" s="143"/>
      <c r="Q29" s="144"/>
      <c r="R29" s="150"/>
      <c r="S29" s="146"/>
      <c r="T29" s="144"/>
      <c r="U29" s="147"/>
      <c r="V29" s="146"/>
      <c r="W29" s="144"/>
      <c r="X29" s="147"/>
      <c r="Y29" s="146"/>
      <c r="Z29" s="756"/>
      <c r="AA29" s="756"/>
      <c r="AB29" s="760"/>
    </row>
    <row r="30" spans="1:28" ht="12.75" customHeight="1">
      <c r="A30" s="747">
        <v>3</v>
      </c>
      <c r="B30" s="749">
        <v>3</v>
      </c>
      <c r="C30" s="751" t="str">
        <f>IF(B30="",B30,VLOOKUP(B30,'Список уч-ов (алф)'!A:L,3,FALSE))</f>
        <v>НЕДЕЛЬКО Владимир</v>
      </c>
      <c r="D30" s="753" t="str">
        <f>IF(B30="",B30,VLOOKUP(B30,'Список уч-ов (алф)'!A:L,7,FALSE))</f>
        <v>Оренбург</v>
      </c>
      <c r="E30" s="148"/>
      <c r="F30" s="136" t="s">
        <v>14</v>
      </c>
      <c r="G30" s="137"/>
      <c r="H30" s="135"/>
      <c r="I30" s="136" t="s">
        <v>7</v>
      </c>
      <c r="J30" s="137"/>
      <c r="K30" s="226"/>
      <c r="L30" s="236"/>
      <c r="M30" s="237"/>
      <c r="N30" s="135"/>
      <c r="O30" s="136" t="s">
        <v>7</v>
      </c>
      <c r="P30" s="137"/>
      <c r="Q30" s="138"/>
      <c r="R30" s="139"/>
      <c r="S30" s="140"/>
      <c r="T30" s="138"/>
      <c r="U30" s="139"/>
      <c r="V30" s="140"/>
      <c r="W30" s="138"/>
      <c r="X30" s="139"/>
      <c r="Y30" s="140"/>
      <c r="Z30" s="755" t="s">
        <v>11</v>
      </c>
      <c r="AA30" s="757"/>
      <c r="AB30" s="759">
        <v>3</v>
      </c>
    </row>
    <row r="31" spans="1:28" ht="12.75" customHeight="1">
      <c r="A31" s="748"/>
      <c r="B31" s="750"/>
      <c r="C31" s="752">
        <f>IF(B31="",B31,VLOOKUP(B31,'[5]Список уч-ов'!$A:$K,11,FALSE))</f>
        <v>0</v>
      </c>
      <c r="D31" s="754" t="e">
        <f>IF(C31="",C31,VLOOKUP(C31,'[5]Список уч-ов'!$A:$K,11,FALSE))</f>
        <v>#N/A</v>
      </c>
      <c r="E31" s="149"/>
      <c r="F31" s="142" t="s">
        <v>177</v>
      </c>
      <c r="G31" s="143"/>
      <c r="H31" s="141"/>
      <c r="I31" s="142" t="s">
        <v>285</v>
      </c>
      <c r="J31" s="143"/>
      <c r="K31" s="238"/>
      <c r="L31" s="239"/>
      <c r="M31" s="240"/>
      <c r="N31" s="141"/>
      <c r="O31" s="142" t="s">
        <v>285</v>
      </c>
      <c r="P31" s="143"/>
      <c r="Q31" s="144"/>
      <c r="R31" s="145"/>
      <c r="S31" s="146"/>
      <c r="T31" s="144"/>
      <c r="U31" s="147"/>
      <c r="V31" s="146"/>
      <c r="W31" s="144"/>
      <c r="X31" s="147"/>
      <c r="Y31" s="146"/>
      <c r="Z31" s="756"/>
      <c r="AA31" s="758"/>
      <c r="AB31" s="760"/>
    </row>
    <row r="32" spans="1:28" ht="12.75" customHeight="1">
      <c r="A32" s="747">
        <v>4</v>
      </c>
      <c r="B32" s="749">
        <v>14</v>
      </c>
      <c r="C32" s="751" t="str">
        <f>IF(B32="",B32,VLOOKUP(B32,'Список уч-ов (алф)'!A:L,3,FALSE))</f>
        <v>ФОРТУНАТОВ Александр</v>
      </c>
      <c r="D32" s="753" t="str">
        <f>IF(B32="",B32,VLOOKUP(B32,'Список уч-ов (алф)'!A:L,7,FALSE))</f>
        <v>Электросталь</v>
      </c>
      <c r="E32" s="148"/>
      <c r="F32" s="136" t="s">
        <v>14</v>
      </c>
      <c r="G32" s="137"/>
      <c r="H32" s="135"/>
      <c r="I32" s="136" t="s">
        <v>7</v>
      </c>
      <c r="J32" s="137"/>
      <c r="K32" s="135"/>
      <c r="L32" s="136" t="s">
        <v>14</v>
      </c>
      <c r="M32" s="137"/>
      <c r="N32" s="226"/>
      <c r="O32" s="236"/>
      <c r="P32" s="237"/>
      <c r="Q32" s="138"/>
      <c r="R32" s="139"/>
      <c r="S32" s="140"/>
      <c r="T32" s="138"/>
      <c r="U32" s="139"/>
      <c r="V32" s="140"/>
      <c r="W32" s="138"/>
      <c r="X32" s="139"/>
      <c r="Y32" s="140"/>
      <c r="Z32" s="755" t="s">
        <v>10</v>
      </c>
      <c r="AA32" s="757"/>
      <c r="AB32" s="759">
        <v>2</v>
      </c>
    </row>
    <row r="33" spans="1:28" ht="12.75" customHeight="1">
      <c r="A33" s="748"/>
      <c r="B33" s="750"/>
      <c r="C33" s="752">
        <f>IF(B33="",B33,VLOOKUP(B33,'[5]Список уч-ов'!$A:$K,11,FALSE))</f>
        <v>0</v>
      </c>
      <c r="D33" s="754" t="e">
        <f>IF(C33="",C33,VLOOKUP(C33,'[5]Список уч-ов'!$A:$K,11,FALSE))</f>
        <v>#N/A</v>
      </c>
      <c r="E33" s="149"/>
      <c r="F33" s="142" t="s">
        <v>176</v>
      </c>
      <c r="G33" s="143"/>
      <c r="H33" s="141"/>
      <c r="I33" s="142" t="s">
        <v>285</v>
      </c>
      <c r="J33" s="143"/>
      <c r="K33" s="141"/>
      <c r="L33" s="142" t="s">
        <v>176</v>
      </c>
      <c r="M33" s="143"/>
      <c r="N33" s="238"/>
      <c r="O33" s="239"/>
      <c r="P33" s="240"/>
      <c r="Q33" s="144"/>
      <c r="R33" s="145"/>
      <c r="S33" s="146"/>
      <c r="T33" s="144"/>
      <c r="U33" s="142"/>
      <c r="V33" s="146"/>
      <c r="W33" s="144"/>
      <c r="X33" s="147"/>
      <c r="Y33" s="146"/>
      <c r="Z33" s="756"/>
      <c r="AA33" s="758"/>
      <c r="AB33" s="760"/>
    </row>
    <row r="34" spans="1:28" ht="15.75" customHeight="1">
      <c r="A34" s="127" t="str">
        <f>A4</f>
        <v>Предварительный этап</v>
      </c>
      <c r="B34" s="220"/>
      <c r="C34" s="124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 t="s">
        <v>77</v>
      </c>
      <c r="AA34" s="128"/>
      <c r="AB34" s="128"/>
    </row>
    <row r="35" spans="1:31" ht="12.75" customHeight="1">
      <c r="A35" s="130" t="s">
        <v>2</v>
      </c>
      <c r="B35" s="221"/>
      <c r="C35" s="131" t="s">
        <v>3</v>
      </c>
      <c r="D35" s="132" t="s">
        <v>13</v>
      </c>
      <c r="E35" s="761">
        <v>1</v>
      </c>
      <c r="F35" s="762"/>
      <c r="G35" s="763"/>
      <c r="H35" s="761">
        <v>2</v>
      </c>
      <c r="I35" s="762"/>
      <c r="J35" s="763"/>
      <c r="K35" s="761">
        <v>3</v>
      </c>
      <c r="L35" s="762"/>
      <c r="M35" s="763"/>
      <c r="N35" s="761">
        <v>4</v>
      </c>
      <c r="O35" s="762"/>
      <c r="P35" s="763"/>
      <c r="Q35" s="761"/>
      <c r="R35" s="762"/>
      <c r="S35" s="763"/>
      <c r="T35" s="761" t="s">
        <v>15</v>
      </c>
      <c r="U35" s="762"/>
      <c r="V35" s="763"/>
      <c r="W35" s="761" t="s">
        <v>16</v>
      </c>
      <c r="X35" s="762"/>
      <c r="Y35" s="763"/>
      <c r="Z35" s="133" t="s">
        <v>4</v>
      </c>
      <c r="AA35" s="133" t="s">
        <v>5</v>
      </c>
      <c r="AB35" s="133" t="s">
        <v>6</v>
      </c>
      <c r="AE35" s="134"/>
    </row>
    <row r="36" spans="1:31" ht="12.75" customHeight="1">
      <c r="A36" s="747">
        <v>1</v>
      </c>
      <c r="B36" s="749">
        <v>8</v>
      </c>
      <c r="C36" s="751" t="str">
        <f>IF(B36="",B36,VLOOKUP(B36,'Список уч-ов (алф)'!A:L,3,FALSE))</f>
        <v>МЕТЛОВ Николай</v>
      </c>
      <c r="D36" s="753" t="str">
        <f>IF(B36="",B36,VLOOKUP(B36,'Список уч-ов (алф)'!A:L,7,FALSE))</f>
        <v>Чебоксары</v>
      </c>
      <c r="E36" s="226"/>
      <c r="F36" s="236"/>
      <c r="G36" s="237"/>
      <c r="H36" s="135"/>
      <c r="I36" s="136" t="s">
        <v>7</v>
      </c>
      <c r="J36" s="137"/>
      <c r="K36" s="135"/>
      <c r="L36" s="136" t="s">
        <v>7</v>
      </c>
      <c r="M36" s="137"/>
      <c r="N36" s="135"/>
      <c r="O36" s="136"/>
      <c r="P36" s="137"/>
      <c r="Q36" s="138"/>
      <c r="R36" s="139"/>
      <c r="S36" s="140"/>
      <c r="T36" s="138"/>
      <c r="U36" s="139"/>
      <c r="V36" s="140"/>
      <c r="W36" s="138"/>
      <c r="X36" s="139"/>
      <c r="Y36" s="140"/>
      <c r="Z36" s="755" t="s">
        <v>14</v>
      </c>
      <c r="AA36" s="755"/>
      <c r="AB36" s="759">
        <v>3</v>
      </c>
      <c r="AE36" s="134"/>
    </row>
    <row r="37" spans="1:31" ht="12.75" customHeight="1">
      <c r="A37" s="748"/>
      <c r="B37" s="750"/>
      <c r="C37" s="752">
        <f>IF(B37="",B37,VLOOKUP(B37,'[5]Список уч-ов'!$A:$K,11,FALSE))</f>
        <v>0</v>
      </c>
      <c r="D37" s="754" t="e">
        <f>IF(C37="",C37,VLOOKUP(C37,'[5]Список уч-ов'!$A:$K,11,FALSE))</f>
        <v>#N/A</v>
      </c>
      <c r="E37" s="238"/>
      <c r="F37" s="239"/>
      <c r="G37" s="240"/>
      <c r="H37" s="141"/>
      <c r="I37" s="142" t="s">
        <v>285</v>
      </c>
      <c r="J37" s="143"/>
      <c r="K37" s="141"/>
      <c r="L37" s="142" t="s">
        <v>285</v>
      </c>
      <c r="M37" s="143"/>
      <c r="N37" s="141"/>
      <c r="O37" s="142"/>
      <c r="P37" s="143"/>
      <c r="Q37" s="144"/>
      <c r="R37" s="145"/>
      <c r="S37" s="146"/>
      <c r="T37" s="144"/>
      <c r="U37" s="147"/>
      <c r="V37" s="146"/>
      <c r="W37" s="144"/>
      <c r="X37" s="147"/>
      <c r="Y37" s="146"/>
      <c r="Z37" s="756"/>
      <c r="AA37" s="756"/>
      <c r="AB37" s="760"/>
      <c r="AE37" s="134"/>
    </row>
    <row r="38" spans="1:31" ht="12.75" customHeight="1">
      <c r="A38" s="747">
        <v>2</v>
      </c>
      <c r="B38" s="749">
        <v>4</v>
      </c>
      <c r="C38" s="751" t="str">
        <f>IF(B38="",B38,VLOOKUP(B38,'Список уч-ов (алф)'!A:L,3,FALSE))</f>
        <v>ЗУБРИН Анатолий</v>
      </c>
      <c r="D38" s="753" t="str">
        <f>IF(B38="",B38,VLOOKUP(B38,'Список уч-ов (алф)'!A:L,7,FALSE))</f>
        <v>Москва</v>
      </c>
      <c r="E38" s="148"/>
      <c r="F38" s="136" t="s">
        <v>14</v>
      </c>
      <c r="G38" s="137"/>
      <c r="H38" s="226"/>
      <c r="I38" s="236"/>
      <c r="J38" s="237"/>
      <c r="K38" s="135"/>
      <c r="L38" s="136" t="s">
        <v>14</v>
      </c>
      <c r="M38" s="137"/>
      <c r="N38" s="135"/>
      <c r="O38" s="136"/>
      <c r="P38" s="137"/>
      <c r="Q38" s="138"/>
      <c r="R38" s="139"/>
      <c r="S38" s="140"/>
      <c r="T38" s="138"/>
      <c r="U38" s="139"/>
      <c r="V38" s="140"/>
      <c r="W38" s="138"/>
      <c r="X38" s="139"/>
      <c r="Y38" s="140"/>
      <c r="Z38" s="755" t="s">
        <v>11</v>
      </c>
      <c r="AA38" s="755"/>
      <c r="AB38" s="759">
        <v>1</v>
      </c>
      <c r="AE38" s="134"/>
    </row>
    <row r="39" spans="1:28" ht="12.75" customHeight="1">
      <c r="A39" s="748"/>
      <c r="B39" s="750"/>
      <c r="C39" s="752">
        <f>IF(B39="",B39,VLOOKUP(B39,'[5]Список уч-ов'!$A:$K,11,FALSE))</f>
        <v>0</v>
      </c>
      <c r="D39" s="754" t="e">
        <f>IF(C39="",C39,VLOOKUP(C39,'[5]Список уч-ов'!$A:$K,11,FALSE))</f>
        <v>#N/A</v>
      </c>
      <c r="E39" s="149"/>
      <c r="F39" s="142" t="s">
        <v>176</v>
      </c>
      <c r="G39" s="143"/>
      <c r="H39" s="238"/>
      <c r="I39" s="239"/>
      <c r="J39" s="240"/>
      <c r="K39" s="141"/>
      <c r="L39" s="142" t="s">
        <v>176</v>
      </c>
      <c r="M39" s="143"/>
      <c r="N39" s="141"/>
      <c r="O39" s="142"/>
      <c r="P39" s="143"/>
      <c r="Q39" s="144"/>
      <c r="R39" s="150"/>
      <c r="S39" s="146"/>
      <c r="T39" s="144"/>
      <c r="U39" s="147"/>
      <c r="V39" s="146"/>
      <c r="W39" s="144"/>
      <c r="X39" s="147"/>
      <c r="Y39" s="146"/>
      <c r="Z39" s="756"/>
      <c r="AA39" s="756"/>
      <c r="AB39" s="760"/>
    </row>
    <row r="40" spans="1:28" ht="12.75" customHeight="1">
      <c r="A40" s="747">
        <v>3</v>
      </c>
      <c r="B40" s="749">
        <v>11</v>
      </c>
      <c r="C40" s="751" t="str">
        <f>IF(B40="",B40,VLOOKUP(B40,'Список уч-ов (алф)'!A:L,3,FALSE))</f>
        <v>ЦУХЛОВ Юрий</v>
      </c>
      <c r="D40" s="753" t="str">
        <f>IF(B40="",B40,VLOOKUP(B40,'Список уч-ов (алф)'!A:L,7,FALSE))</f>
        <v>Северодвинск</v>
      </c>
      <c r="E40" s="148"/>
      <c r="F40" s="136" t="s">
        <v>14</v>
      </c>
      <c r="G40" s="137"/>
      <c r="H40" s="135"/>
      <c r="I40" s="136" t="s">
        <v>7</v>
      </c>
      <c r="J40" s="137"/>
      <c r="K40" s="226"/>
      <c r="L40" s="236"/>
      <c r="M40" s="237"/>
      <c r="N40" s="135"/>
      <c r="O40" s="136"/>
      <c r="P40" s="137"/>
      <c r="Q40" s="138"/>
      <c r="R40" s="139"/>
      <c r="S40" s="140"/>
      <c r="T40" s="138"/>
      <c r="U40" s="139"/>
      <c r="V40" s="140"/>
      <c r="W40" s="138"/>
      <c r="X40" s="139"/>
      <c r="Y40" s="140"/>
      <c r="Z40" s="755" t="s">
        <v>9</v>
      </c>
      <c r="AA40" s="757"/>
      <c r="AB40" s="759">
        <v>2</v>
      </c>
    </row>
    <row r="41" spans="1:28" ht="12.75" customHeight="1">
      <c r="A41" s="748"/>
      <c r="B41" s="750"/>
      <c r="C41" s="752">
        <f>IF(B41="",B41,VLOOKUP(B41,'[5]Список уч-ов'!$A:$K,11,FALSE))</f>
        <v>0</v>
      </c>
      <c r="D41" s="754" t="e">
        <f>IF(C41="",C41,VLOOKUP(C41,'[5]Список уч-ов'!$A:$K,11,FALSE))</f>
        <v>#N/A</v>
      </c>
      <c r="E41" s="149"/>
      <c r="F41" s="142" t="s">
        <v>176</v>
      </c>
      <c r="G41" s="143"/>
      <c r="H41" s="141"/>
      <c r="I41" s="142" t="s">
        <v>285</v>
      </c>
      <c r="J41" s="143"/>
      <c r="K41" s="238"/>
      <c r="L41" s="239"/>
      <c r="M41" s="240"/>
      <c r="N41" s="141"/>
      <c r="O41" s="142"/>
      <c r="P41" s="143"/>
      <c r="Q41" s="144"/>
      <c r="R41" s="145"/>
      <c r="S41" s="146"/>
      <c r="T41" s="144"/>
      <c r="U41" s="147"/>
      <c r="V41" s="146"/>
      <c r="W41" s="144"/>
      <c r="X41" s="147"/>
      <c r="Y41" s="146"/>
      <c r="Z41" s="756"/>
      <c r="AA41" s="758"/>
      <c r="AB41" s="760"/>
    </row>
    <row r="42" spans="1:28" ht="12.75" customHeight="1">
      <c r="A42" s="747">
        <v>4</v>
      </c>
      <c r="B42" s="749"/>
      <c r="C42" s="751">
        <f>IF(B42="",B42,VLOOKUP(B42,'Список уч-ов (алф)'!A:L,3,FALSE))</f>
        <v>0</v>
      </c>
      <c r="D42" s="753">
        <f>IF(B42="",B42,VLOOKUP(B42,'Список уч-ов (алф)'!A:L,7,FALSE))</f>
        <v>0</v>
      </c>
      <c r="E42" s="148"/>
      <c r="F42" s="136"/>
      <c r="G42" s="137"/>
      <c r="H42" s="135"/>
      <c r="I42" s="136"/>
      <c r="J42" s="137"/>
      <c r="K42" s="135"/>
      <c r="L42" s="136"/>
      <c r="M42" s="137"/>
      <c r="N42" s="226"/>
      <c r="O42" s="236"/>
      <c r="P42" s="237"/>
      <c r="Q42" s="138"/>
      <c r="R42" s="139"/>
      <c r="S42" s="140"/>
      <c r="T42" s="138"/>
      <c r="U42" s="139"/>
      <c r="V42" s="140"/>
      <c r="W42" s="138"/>
      <c r="X42" s="139"/>
      <c r="Y42" s="140"/>
      <c r="Z42" s="755"/>
      <c r="AA42" s="757"/>
      <c r="AB42" s="759"/>
    </row>
    <row r="43" spans="1:28" ht="12.75" customHeight="1">
      <c r="A43" s="748"/>
      <c r="B43" s="750"/>
      <c r="C43" s="752">
        <f>IF(B43="",B43,VLOOKUP(B43,'[5]Список уч-ов'!$A:$K,11,FALSE))</f>
        <v>0</v>
      </c>
      <c r="D43" s="754" t="e">
        <f>IF(C43="",C43,VLOOKUP(C43,'[5]Список уч-ов'!$A:$K,11,FALSE))</f>
        <v>#N/A</v>
      </c>
      <c r="E43" s="149"/>
      <c r="F43" s="142"/>
      <c r="G43" s="143"/>
      <c r="H43" s="141"/>
      <c r="I43" s="142"/>
      <c r="J43" s="143"/>
      <c r="K43" s="141"/>
      <c r="L43" s="142"/>
      <c r="M43" s="143"/>
      <c r="N43" s="238"/>
      <c r="O43" s="239"/>
      <c r="P43" s="240"/>
      <c r="Q43" s="144"/>
      <c r="R43" s="145"/>
      <c r="S43" s="146"/>
      <c r="T43" s="144"/>
      <c r="U43" s="142"/>
      <c r="V43" s="146"/>
      <c r="W43" s="144"/>
      <c r="X43" s="147"/>
      <c r="Y43" s="146"/>
      <c r="Z43" s="756"/>
      <c r="AA43" s="758"/>
      <c r="AB43" s="760"/>
    </row>
    <row r="44" spans="1:28" ht="12.75" customHeight="1">
      <c r="A44" s="152"/>
      <c r="B44" s="169"/>
      <c r="C44" s="154"/>
      <c r="D44" s="155"/>
      <c r="E44" s="156"/>
      <c r="F44" s="157"/>
      <c r="G44" s="159"/>
      <c r="H44" s="159"/>
      <c r="I44" s="157"/>
      <c r="J44" s="159"/>
      <c r="K44" s="159"/>
      <c r="L44" s="157"/>
      <c r="M44" s="159"/>
      <c r="N44" s="159"/>
      <c r="O44" s="157"/>
      <c r="P44" s="159"/>
      <c r="Q44" s="170"/>
      <c r="R44" s="170"/>
      <c r="S44" s="170"/>
      <c r="T44" s="158"/>
      <c r="U44" s="157"/>
      <c r="V44" s="159"/>
      <c r="W44" s="159"/>
      <c r="X44" s="157"/>
      <c r="Y44" s="158"/>
      <c r="Z44" s="161"/>
      <c r="AA44" s="171"/>
      <c r="AB44" s="161"/>
    </row>
    <row r="45" spans="1:28" ht="12.75" customHeight="1">
      <c r="A45" s="241" t="s">
        <v>282</v>
      </c>
      <c r="B45" s="169"/>
      <c r="D45" s="185"/>
      <c r="E45" s="156"/>
      <c r="F45" s="157"/>
      <c r="G45" s="159"/>
      <c r="H45" s="159"/>
      <c r="I45" s="157"/>
      <c r="J45" s="159"/>
      <c r="K45" s="159"/>
      <c r="L45" s="157"/>
      <c r="M45" s="159"/>
      <c r="N45" s="159"/>
      <c r="O45" s="157"/>
      <c r="P45" s="158"/>
      <c r="Q45" s="158"/>
      <c r="R45" s="157"/>
      <c r="S45" s="158"/>
      <c r="T45" s="159"/>
      <c r="U45" s="187"/>
      <c r="V45" s="159"/>
      <c r="W45" s="159"/>
      <c r="X45" s="187"/>
      <c r="Y45" s="158"/>
      <c r="AA45" s="162"/>
      <c r="AB45" s="242" t="s">
        <v>281</v>
      </c>
    </row>
    <row r="46" spans="1:28" ht="12.75" customHeight="1">
      <c r="A46" s="241"/>
      <c r="B46" s="169"/>
      <c r="D46" s="185"/>
      <c r="E46" s="156"/>
      <c r="F46" s="157"/>
      <c r="G46" s="159"/>
      <c r="H46" s="159"/>
      <c r="I46" s="157"/>
      <c r="J46" s="159"/>
      <c r="K46" s="159"/>
      <c r="L46" s="157"/>
      <c r="M46" s="159"/>
      <c r="N46" s="159"/>
      <c r="O46" s="157"/>
      <c r="P46" s="158"/>
      <c r="Q46" s="158"/>
      <c r="R46" s="157"/>
      <c r="S46" s="158"/>
      <c r="T46" s="159"/>
      <c r="U46" s="187"/>
      <c r="V46" s="159"/>
      <c r="W46" s="159"/>
      <c r="X46" s="187"/>
      <c r="Y46" s="158"/>
      <c r="AA46" s="162"/>
      <c r="AB46" s="242"/>
    </row>
    <row r="47" spans="1:28" ht="12.75" customHeight="1">
      <c r="A47" s="241" t="s">
        <v>283</v>
      </c>
      <c r="B47" s="169"/>
      <c r="D47" s="185"/>
      <c r="E47" s="156"/>
      <c r="F47" s="157"/>
      <c r="G47" s="159"/>
      <c r="H47" s="159"/>
      <c r="I47" s="157"/>
      <c r="J47" s="159"/>
      <c r="K47" s="159"/>
      <c r="L47" s="157"/>
      <c r="M47" s="159"/>
      <c r="N47" s="159"/>
      <c r="O47" s="157"/>
      <c r="P47" s="158"/>
      <c r="Q47" s="158"/>
      <c r="R47" s="157"/>
      <c r="S47" s="158"/>
      <c r="T47" s="159"/>
      <c r="U47" s="187"/>
      <c r="V47" s="159"/>
      <c r="W47" s="159"/>
      <c r="X47" s="187"/>
      <c r="Y47" s="158"/>
      <c r="AA47" s="162"/>
      <c r="AB47" s="242" t="s">
        <v>284</v>
      </c>
    </row>
  </sheetData>
  <sheetProtection/>
  <mergeCells count="143">
    <mergeCell ref="A1:AB1"/>
    <mergeCell ref="A2:AB2"/>
    <mergeCell ref="A3:AB3"/>
    <mergeCell ref="E5:G5"/>
    <mergeCell ref="H5:J5"/>
    <mergeCell ref="K5:M5"/>
    <mergeCell ref="N5:P5"/>
    <mergeCell ref="AB6:AB7"/>
    <mergeCell ref="C6:C7"/>
    <mergeCell ref="D6:D7"/>
    <mergeCell ref="B8:B9"/>
    <mergeCell ref="C8:C9"/>
    <mergeCell ref="D8:D9"/>
    <mergeCell ref="Z8:Z9"/>
    <mergeCell ref="AB8:AB9"/>
    <mergeCell ref="AA6:AA7"/>
    <mergeCell ref="A6:A7"/>
    <mergeCell ref="B6:B7"/>
    <mergeCell ref="A8:A9"/>
    <mergeCell ref="AA8:AA9"/>
    <mergeCell ref="Z6:Z7"/>
    <mergeCell ref="Q5:S5"/>
    <mergeCell ref="T5:V5"/>
    <mergeCell ref="W5:Y5"/>
    <mergeCell ref="A10:A11"/>
    <mergeCell ref="B10:B11"/>
    <mergeCell ref="C10:C11"/>
    <mergeCell ref="D10:D11"/>
    <mergeCell ref="Z10:Z11"/>
    <mergeCell ref="AA10:AA11"/>
    <mergeCell ref="T15:V15"/>
    <mergeCell ref="AB10:AB11"/>
    <mergeCell ref="A12:A13"/>
    <mergeCell ref="B12:B13"/>
    <mergeCell ref="C12:C13"/>
    <mergeCell ref="D12:D13"/>
    <mergeCell ref="Z12:Z13"/>
    <mergeCell ref="AA12:AA13"/>
    <mergeCell ref="AB12:AB13"/>
    <mergeCell ref="W15:Y15"/>
    <mergeCell ref="A16:A17"/>
    <mergeCell ref="B16:B17"/>
    <mergeCell ref="C16:C17"/>
    <mergeCell ref="D16:D17"/>
    <mergeCell ref="E15:G15"/>
    <mergeCell ref="H15:J15"/>
    <mergeCell ref="K15:M15"/>
    <mergeCell ref="N15:P15"/>
    <mergeCell ref="Q15:S15"/>
    <mergeCell ref="AA16:AA17"/>
    <mergeCell ref="AB16:AB17"/>
    <mergeCell ref="A18:A19"/>
    <mergeCell ref="B18:B19"/>
    <mergeCell ref="C18:C19"/>
    <mergeCell ref="D18:D19"/>
    <mergeCell ref="Z18:Z19"/>
    <mergeCell ref="AA18:AA19"/>
    <mergeCell ref="AB18:AB19"/>
    <mergeCell ref="Z16:Z17"/>
    <mergeCell ref="C20:C21"/>
    <mergeCell ref="D20:D21"/>
    <mergeCell ref="Z20:Z21"/>
    <mergeCell ref="AA20:AA21"/>
    <mergeCell ref="AB20:AB21"/>
    <mergeCell ref="A22:A23"/>
    <mergeCell ref="B22:B23"/>
    <mergeCell ref="C22:C23"/>
    <mergeCell ref="D22:D23"/>
    <mergeCell ref="Z22:Z23"/>
    <mergeCell ref="AA22:AA23"/>
    <mergeCell ref="AB22:AB23"/>
    <mergeCell ref="A20:A21"/>
    <mergeCell ref="B20:B21"/>
    <mergeCell ref="Z26:Z27"/>
    <mergeCell ref="E25:G25"/>
    <mergeCell ref="H25:J25"/>
    <mergeCell ref="K25:M25"/>
    <mergeCell ref="N25:P25"/>
    <mergeCell ref="Q25:S25"/>
    <mergeCell ref="T25:V25"/>
    <mergeCell ref="W25:Y25"/>
    <mergeCell ref="A26:A27"/>
    <mergeCell ref="B26:B27"/>
    <mergeCell ref="C26:C27"/>
    <mergeCell ref="D26:D27"/>
    <mergeCell ref="AA30:AA31"/>
    <mergeCell ref="AA26:AA27"/>
    <mergeCell ref="B30:B31"/>
    <mergeCell ref="C30:C31"/>
    <mergeCell ref="D30:D31"/>
    <mergeCell ref="AB26:AB27"/>
    <mergeCell ref="AB28:AB29"/>
    <mergeCell ref="Z30:Z31"/>
    <mergeCell ref="A28:A29"/>
    <mergeCell ref="B28:B29"/>
    <mergeCell ref="C28:C29"/>
    <mergeCell ref="D28:D29"/>
    <mergeCell ref="Z28:Z29"/>
    <mergeCell ref="AA28:AA29"/>
    <mergeCell ref="T35:V35"/>
    <mergeCell ref="AB30:AB31"/>
    <mergeCell ref="A32:A33"/>
    <mergeCell ref="B32:B33"/>
    <mergeCell ref="C32:C33"/>
    <mergeCell ref="D32:D33"/>
    <mergeCell ref="Z32:Z33"/>
    <mergeCell ref="AA32:AA33"/>
    <mergeCell ref="AB32:AB33"/>
    <mergeCell ref="A30:A31"/>
    <mergeCell ref="W35:Y35"/>
    <mergeCell ref="A36:A37"/>
    <mergeCell ref="B36:B37"/>
    <mergeCell ref="C36:C37"/>
    <mergeCell ref="D36:D37"/>
    <mergeCell ref="E35:G35"/>
    <mergeCell ref="H35:J35"/>
    <mergeCell ref="K35:M35"/>
    <mergeCell ref="N35:P35"/>
    <mergeCell ref="Q35:S35"/>
    <mergeCell ref="A38:A39"/>
    <mergeCell ref="B38:B39"/>
    <mergeCell ref="C38:C39"/>
    <mergeCell ref="D38:D39"/>
    <mergeCell ref="Z38:Z39"/>
    <mergeCell ref="AA38:AA39"/>
    <mergeCell ref="Z40:Z41"/>
    <mergeCell ref="AA40:AA41"/>
    <mergeCell ref="AA36:AA37"/>
    <mergeCell ref="AB42:AB43"/>
    <mergeCell ref="Z42:Z43"/>
    <mergeCell ref="AA42:AA43"/>
    <mergeCell ref="AB36:AB37"/>
    <mergeCell ref="AB38:AB39"/>
    <mergeCell ref="AB40:AB41"/>
    <mergeCell ref="Z36:Z37"/>
    <mergeCell ref="A40:A41"/>
    <mergeCell ref="B40:B41"/>
    <mergeCell ref="A42:A43"/>
    <mergeCell ref="B42:B43"/>
    <mergeCell ref="C42:C43"/>
    <mergeCell ref="D42:D43"/>
    <mergeCell ref="C40:C41"/>
    <mergeCell ref="D40:D41"/>
  </mergeCells>
  <printOptions horizontalCentered="1"/>
  <pageMargins left="0.1968503937007874" right="0.1968503937007874" top="0.1968503937007874" bottom="0.1968503937007874" header="0" footer="0.5118110236220472"/>
  <pageSetup horizontalDpi="600" verticalDpi="600" orientation="portrait" paperSize="9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44"/>
  <sheetViews>
    <sheetView showZeros="0" view="pageBreakPreview" zoomScaleSheetLayoutView="100" zoomScalePageLayoutView="0" workbookViewId="0" topLeftCell="A1">
      <selection activeCell="A3" sqref="A3:AH3"/>
    </sheetView>
  </sheetViews>
  <sheetFormatPr defaultColWidth="10.66015625" defaultRowHeight="12.75" outlineLevelCol="1"/>
  <cols>
    <col min="1" max="1" width="4.83203125" style="129" customWidth="1"/>
    <col min="2" max="2" width="4.83203125" style="222" hidden="1" customWidth="1" outlineLevel="1"/>
    <col min="3" max="3" width="25.33203125" style="182" customWidth="1" collapsed="1"/>
    <col min="4" max="4" width="11.83203125" style="183" customWidth="1"/>
    <col min="5" max="5" width="1.3359375" style="129" customWidth="1"/>
    <col min="6" max="6" width="7.33203125" style="172" customWidth="1"/>
    <col min="7" max="8" width="1.3359375" style="129" customWidth="1"/>
    <col min="9" max="9" width="7.33203125" style="172" customWidth="1"/>
    <col min="10" max="11" width="1.3359375" style="129" customWidth="1"/>
    <col min="12" max="12" width="7.33203125" style="172" customWidth="1"/>
    <col min="13" max="14" width="1.3359375" style="129" customWidth="1"/>
    <col min="15" max="15" width="7.33203125" style="172" customWidth="1"/>
    <col min="16" max="17" width="1.3359375" style="129" customWidth="1"/>
    <col min="18" max="18" width="7.33203125" style="172" customWidth="1"/>
    <col min="19" max="19" width="1.3359375" style="129" customWidth="1"/>
    <col min="20" max="20" width="1.3359375" style="129" hidden="1" customWidth="1"/>
    <col min="21" max="21" width="7.33203125" style="172" hidden="1" customWidth="1"/>
    <col min="22" max="23" width="1.3359375" style="129" hidden="1" customWidth="1"/>
    <col min="24" max="24" width="7.33203125" style="172" hidden="1" customWidth="1"/>
    <col min="25" max="26" width="1.3359375" style="129" hidden="1" customWidth="1"/>
    <col min="27" max="27" width="7.33203125" style="172" hidden="1" customWidth="1"/>
    <col min="28" max="28" width="1.3359375" style="129" hidden="1" customWidth="1"/>
    <col min="29" max="29" width="1.3359375" style="129" customWidth="1"/>
    <col min="30" max="30" width="7.33203125" style="172" customWidth="1"/>
    <col min="31" max="31" width="1.3359375" style="129" customWidth="1"/>
    <col min="32" max="34" width="5.66015625" style="184" customWidth="1"/>
    <col min="35" max="36" width="10.66015625" style="129" customWidth="1"/>
    <col min="37" max="37" width="11.83203125" style="129" bestFit="1" customWidth="1"/>
    <col min="38" max="16384" width="10.66015625" style="129" customWidth="1"/>
  </cols>
  <sheetData>
    <row r="1" spans="1:34" ht="15.75" customHeight="1">
      <c r="A1" s="797" t="str">
        <f>'Список уч-ов'!A1:H1</f>
        <v>ЧЕМПИОНАТ РОССИИ ПО НАСТОЛЬНОМУ ТЕННИСУ СРЕДИ ВЕТЕРАНОВ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</row>
    <row r="2" spans="1:34" ht="13.5" customHeight="1" thickBot="1">
      <c r="A2" s="798" t="str">
        <f>'Список уч-ов'!A2:H2</f>
        <v>25-28 февраля 2016 года г., г. Самара, ЦНТ "Первая ракетка"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</row>
    <row r="3" spans="1:34" s="248" customFormat="1" ht="31.5" customHeight="1">
      <c r="A3" s="775" t="str">
        <f>'Список уч-ов'!B4</f>
        <v>ВОЗРАСТНАЯ КАТЕГОРИЯ: МУЖЧИНЫ 75-79 лет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</row>
    <row r="4" spans="1:34" ht="13.5" customHeight="1">
      <c r="A4" s="122"/>
      <c r="B4" s="219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15.75" customHeight="1">
      <c r="A5" s="123" t="s">
        <v>83</v>
      </c>
      <c r="B5" s="220"/>
      <c r="C5" s="124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 t="s">
        <v>80</v>
      </c>
      <c r="AG5" s="128"/>
      <c r="AH5" s="128"/>
    </row>
    <row r="6" spans="1:37" ht="12.75" customHeight="1">
      <c r="A6" s="130" t="s">
        <v>2</v>
      </c>
      <c r="B6" s="221"/>
      <c r="C6" s="131" t="s">
        <v>3</v>
      </c>
      <c r="D6" s="132" t="s">
        <v>13</v>
      </c>
      <c r="E6" s="761">
        <v>1</v>
      </c>
      <c r="F6" s="762"/>
      <c r="G6" s="763"/>
      <c r="H6" s="761">
        <v>2</v>
      </c>
      <c r="I6" s="762"/>
      <c r="J6" s="763"/>
      <c r="K6" s="761">
        <v>3</v>
      </c>
      <c r="L6" s="762"/>
      <c r="M6" s="763"/>
      <c r="N6" s="761">
        <v>4</v>
      </c>
      <c r="O6" s="762"/>
      <c r="P6" s="763"/>
      <c r="Q6" s="761">
        <v>5</v>
      </c>
      <c r="R6" s="762"/>
      <c r="S6" s="763"/>
      <c r="T6" s="761"/>
      <c r="U6" s="762"/>
      <c r="V6" s="763"/>
      <c r="W6" s="761" t="s">
        <v>15</v>
      </c>
      <c r="X6" s="762"/>
      <c r="Y6" s="763"/>
      <c r="Z6" s="761" t="s">
        <v>16</v>
      </c>
      <c r="AA6" s="762"/>
      <c r="AB6" s="763"/>
      <c r="AC6" s="761" t="s">
        <v>12</v>
      </c>
      <c r="AD6" s="762"/>
      <c r="AE6" s="763"/>
      <c r="AF6" s="133" t="s">
        <v>4</v>
      </c>
      <c r="AG6" s="133" t="s">
        <v>5</v>
      </c>
      <c r="AH6" s="133" t="s">
        <v>6</v>
      </c>
      <c r="AK6" s="134"/>
    </row>
    <row r="7" spans="1:37" ht="12.75" customHeight="1">
      <c r="A7" s="747">
        <v>1</v>
      </c>
      <c r="B7" s="749"/>
      <c r="C7" s="778">
        <f>IF(B7="",B7,VLOOKUP(B7,'Список уч-ов'!A:M,3,FALSE))</f>
        <v>0</v>
      </c>
      <c r="D7" s="780">
        <f>IF(B7="",B7,VLOOKUP(B7,'Список уч-ов'!A:M,7,FALSE))</f>
        <v>0</v>
      </c>
      <c r="E7" s="769"/>
      <c r="F7" s="770"/>
      <c r="G7" s="771"/>
      <c r="H7" s="135"/>
      <c r="I7" s="136"/>
      <c r="J7" s="137"/>
      <c r="K7" s="135"/>
      <c r="L7" s="136"/>
      <c r="M7" s="137"/>
      <c r="N7" s="135"/>
      <c r="O7" s="136"/>
      <c r="P7" s="137"/>
      <c r="Q7" s="135"/>
      <c r="R7" s="136"/>
      <c r="S7" s="137"/>
      <c r="T7" s="138"/>
      <c r="U7" s="139"/>
      <c r="V7" s="140"/>
      <c r="W7" s="138"/>
      <c r="X7" s="139"/>
      <c r="Y7" s="140"/>
      <c r="Z7" s="138"/>
      <c r="AA7" s="139"/>
      <c r="AB7" s="140"/>
      <c r="AC7" s="138"/>
      <c r="AD7" s="136"/>
      <c r="AE7" s="140"/>
      <c r="AF7" s="755">
        <f>I7+L7+O7+R7+U7+X7+AA7+AD7</f>
        <v>0</v>
      </c>
      <c r="AG7" s="755"/>
      <c r="AH7" s="776">
        <f>IF(B7="","",(RANK(AF7,AF7:AF18)))</f>
      </c>
      <c r="AK7" s="134"/>
    </row>
    <row r="8" spans="1:37" ht="12.75" customHeight="1">
      <c r="A8" s="748"/>
      <c r="B8" s="764"/>
      <c r="C8" s="779">
        <f>IF(B8="",B8,VLOOKUP(B8,'[2]Список уч-ов'!$A:$K,11,FALSE))</f>
        <v>0</v>
      </c>
      <c r="D8" s="781" t="e">
        <f>IF(C8="",C8,VLOOKUP(C8,'[2]Список уч-ов'!$A:$K,11,FALSE))</f>
        <v>#N/A</v>
      </c>
      <c r="E8" s="772"/>
      <c r="F8" s="773"/>
      <c r="G8" s="774"/>
      <c r="H8" s="141"/>
      <c r="I8" s="142"/>
      <c r="J8" s="143"/>
      <c r="K8" s="141"/>
      <c r="L8" s="142"/>
      <c r="M8" s="143"/>
      <c r="N8" s="141"/>
      <c r="O8" s="142"/>
      <c r="P8" s="143"/>
      <c r="Q8" s="141"/>
      <c r="R8" s="142"/>
      <c r="S8" s="143"/>
      <c r="T8" s="144"/>
      <c r="U8" s="145"/>
      <c r="V8" s="146"/>
      <c r="W8" s="144"/>
      <c r="X8" s="147"/>
      <c r="Y8" s="146"/>
      <c r="Z8" s="144"/>
      <c r="AA8" s="147"/>
      <c r="AB8" s="146"/>
      <c r="AC8" s="164"/>
      <c r="AD8" s="142"/>
      <c r="AE8" s="163"/>
      <c r="AF8" s="768"/>
      <c r="AG8" s="756"/>
      <c r="AH8" s="777"/>
      <c r="AK8" s="134"/>
    </row>
    <row r="9" spans="1:37" ht="12.75" customHeight="1">
      <c r="A9" s="747">
        <v>2</v>
      </c>
      <c r="B9" s="749"/>
      <c r="C9" s="778">
        <f>IF(B9="",B9,VLOOKUP(B9,'Список уч-ов'!A:M,3,FALSE))</f>
        <v>0</v>
      </c>
      <c r="D9" s="780">
        <f>IF(B9="",B9,VLOOKUP(B9,'Список уч-ов'!A:M,7,FALSE))</f>
        <v>0</v>
      </c>
      <c r="E9" s="148"/>
      <c r="F9" s="136"/>
      <c r="G9" s="137"/>
      <c r="H9" s="769"/>
      <c r="I9" s="770"/>
      <c r="J9" s="771"/>
      <c r="K9" s="135"/>
      <c r="L9" s="136"/>
      <c r="M9" s="137"/>
      <c r="N9" s="135"/>
      <c r="O9" s="136"/>
      <c r="P9" s="137"/>
      <c r="Q9" s="135"/>
      <c r="R9" s="136"/>
      <c r="S9" s="137"/>
      <c r="T9" s="138"/>
      <c r="U9" s="139"/>
      <c r="V9" s="140"/>
      <c r="W9" s="138"/>
      <c r="X9" s="139"/>
      <c r="Y9" s="140"/>
      <c r="Z9" s="138"/>
      <c r="AA9" s="139"/>
      <c r="AB9" s="140"/>
      <c r="AC9" s="138"/>
      <c r="AD9" s="136"/>
      <c r="AE9" s="140"/>
      <c r="AF9" s="755">
        <f>F9+L9+O9+R9+U9+X9+AA9+AD9</f>
        <v>0</v>
      </c>
      <c r="AG9" s="755"/>
      <c r="AH9" s="776">
        <f>IF(B9="","",(RANK(AF9,AF7:AF18)))</f>
      </c>
      <c r="AK9" s="134"/>
    </row>
    <row r="10" spans="1:34" ht="12.75" customHeight="1">
      <c r="A10" s="748"/>
      <c r="B10" s="764"/>
      <c r="C10" s="779">
        <f>IF(B10="",B10,VLOOKUP(B10,'[2]Список уч-ов'!$A:$K,11,FALSE))</f>
        <v>0</v>
      </c>
      <c r="D10" s="781" t="e">
        <f>IF(C10="",C10,VLOOKUP(C10,'[2]Список уч-ов'!$A:$K,11,FALSE))</f>
        <v>#N/A</v>
      </c>
      <c r="E10" s="149"/>
      <c r="F10" s="142"/>
      <c r="G10" s="143"/>
      <c r="H10" s="772"/>
      <c r="I10" s="773"/>
      <c r="J10" s="774"/>
      <c r="K10" s="141"/>
      <c r="L10" s="142"/>
      <c r="M10" s="143"/>
      <c r="N10" s="141"/>
      <c r="O10" s="142"/>
      <c r="P10" s="143"/>
      <c r="Q10" s="141"/>
      <c r="R10" s="142"/>
      <c r="S10" s="143"/>
      <c r="T10" s="144"/>
      <c r="U10" s="150"/>
      <c r="V10" s="146"/>
      <c r="W10" s="144"/>
      <c r="X10" s="147"/>
      <c r="Y10" s="146"/>
      <c r="Z10" s="144"/>
      <c r="AA10" s="147"/>
      <c r="AB10" s="146"/>
      <c r="AC10" s="164"/>
      <c r="AD10" s="142"/>
      <c r="AE10" s="163"/>
      <c r="AF10" s="768"/>
      <c r="AG10" s="756"/>
      <c r="AH10" s="777"/>
    </row>
    <row r="11" spans="1:34" ht="12.75" customHeight="1">
      <c r="A11" s="747">
        <v>3</v>
      </c>
      <c r="B11" s="749"/>
      <c r="C11" s="778">
        <f>IF(B11="",B11,VLOOKUP(B11,'Список уч-ов'!A:M,3,FALSE))</f>
        <v>0</v>
      </c>
      <c r="D11" s="780">
        <f>IF(B11="",B11,VLOOKUP(B11,'Список уч-ов'!A:M,7,FALSE))</f>
        <v>0</v>
      </c>
      <c r="E11" s="148"/>
      <c r="F11" s="136"/>
      <c r="G11" s="137"/>
      <c r="H11" s="135"/>
      <c r="I11" s="136"/>
      <c r="J11" s="137"/>
      <c r="K11" s="769"/>
      <c r="L11" s="770"/>
      <c r="M11" s="771"/>
      <c r="N11" s="135"/>
      <c r="O11" s="136"/>
      <c r="P11" s="137"/>
      <c r="Q11" s="135"/>
      <c r="R11" s="136"/>
      <c r="S11" s="137"/>
      <c r="T11" s="138"/>
      <c r="U11" s="139"/>
      <c r="V11" s="140"/>
      <c r="W11" s="138"/>
      <c r="X11" s="139"/>
      <c r="Y11" s="140"/>
      <c r="Z11" s="138"/>
      <c r="AA11" s="139"/>
      <c r="AB11" s="140"/>
      <c r="AC11" s="138"/>
      <c r="AD11" s="136"/>
      <c r="AE11" s="140"/>
      <c r="AF11" s="755">
        <f>F11+I11+O11+R11+U11+X11+AA11+AD11</f>
        <v>0</v>
      </c>
      <c r="AG11" s="757"/>
      <c r="AH11" s="776">
        <f>IF(B11="","",(RANK(AF11,AF7:AF18)))</f>
      </c>
    </row>
    <row r="12" spans="1:34" ht="12.75" customHeight="1">
      <c r="A12" s="748"/>
      <c r="B12" s="764"/>
      <c r="C12" s="779">
        <f>IF(B12="",B12,VLOOKUP(B12,'[2]Список уч-ов'!$A:$K,11,FALSE))</f>
        <v>0</v>
      </c>
      <c r="D12" s="781" t="e">
        <f>IF(C12="",C12,VLOOKUP(C12,'[2]Список уч-ов'!$A:$K,11,FALSE))</f>
        <v>#N/A</v>
      </c>
      <c r="E12" s="149"/>
      <c r="F12" s="142"/>
      <c r="G12" s="143"/>
      <c r="H12" s="141"/>
      <c r="I12" s="142"/>
      <c r="J12" s="143"/>
      <c r="K12" s="772"/>
      <c r="L12" s="773"/>
      <c r="M12" s="774"/>
      <c r="N12" s="141"/>
      <c r="O12" s="142"/>
      <c r="P12" s="143"/>
      <c r="Q12" s="141"/>
      <c r="R12" s="142"/>
      <c r="S12" s="143"/>
      <c r="T12" s="144"/>
      <c r="U12" s="145"/>
      <c r="V12" s="146"/>
      <c r="W12" s="144"/>
      <c r="X12" s="147"/>
      <c r="Y12" s="146"/>
      <c r="Z12" s="144"/>
      <c r="AA12" s="147"/>
      <c r="AB12" s="146"/>
      <c r="AC12" s="164"/>
      <c r="AD12" s="142"/>
      <c r="AE12" s="163"/>
      <c r="AF12" s="768"/>
      <c r="AG12" s="758"/>
      <c r="AH12" s="777"/>
    </row>
    <row r="13" spans="1:34" ht="12.75" customHeight="1">
      <c r="A13" s="747">
        <v>4</v>
      </c>
      <c r="B13" s="749"/>
      <c r="C13" s="778">
        <f>IF(B13="",B13,VLOOKUP(B13,'Список уч-ов'!A:M,3,FALSE))</f>
        <v>0</v>
      </c>
      <c r="D13" s="780">
        <f>IF(B13="",B13,VLOOKUP(B13,'Список уч-ов'!A:M,7,FALSE))</f>
        <v>0</v>
      </c>
      <c r="E13" s="148"/>
      <c r="F13" s="136"/>
      <c r="G13" s="137"/>
      <c r="H13" s="135"/>
      <c r="I13" s="136"/>
      <c r="J13" s="137"/>
      <c r="K13" s="135"/>
      <c r="L13" s="136"/>
      <c r="M13" s="137"/>
      <c r="N13" s="769"/>
      <c r="O13" s="770"/>
      <c r="P13" s="771"/>
      <c r="Q13" s="135"/>
      <c r="R13" s="136"/>
      <c r="S13" s="137"/>
      <c r="T13" s="138"/>
      <c r="U13" s="139"/>
      <c r="V13" s="140"/>
      <c r="W13" s="138"/>
      <c r="X13" s="139"/>
      <c r="Y13" s="140"/>
      <c r="Z13" s="138"/>
      <c r="AA13" s="139"/>
      <c r="AB13" s="140"/>
      <c r="AC13" s="138"/>
      <c r="AD13" s="136"/>
      <c r="AE13" s="140"/>
      <c r="AF13" s="755">
        <f>F13+I13+L13+R13+U13+X13+AA13+AD13</f>
        <v>0</v>
      </c>
      <c r="AG13" s="757"/>
      <c r="AH13" s="776">
        <f>IF(B13="","",(RANK(AF13,AF7:AF18)))</f>
      </c>
    </row>
    <row r="14" spans="1:34" ht="12.75" customHeight="1">
      <c r="A14" s="748"/>
      <c r="B14" s="750"/>
      <c r="C14" s="779">
        <f>IF(B14="",B14,VLOOKUP(B14,'[2]Список уч-ов'!$A:$K,11,FALSE))</f>
        <v>0</v>
      </c>
      <c r="D14" s="781" t="e">
        <f>IF(C14="",C14,VLOOKUP(C14,'[2]Список уч-ов'!$A:$K,11,FALSE))</f>
        <v>#N/A</v>
      </c>
      <c r="E14" s="149"/>
      <c r="F14" s="142"/>
      <c r="G14" s="143"/>
      <c r="H14" s="141"/>
      <c r="I14" s="142"/>
      <c r="J14" s="143"/>
      <c r="K14" s="141"/>
      <c r="L14" s="142"/>
      <c r="M14" s="143"/>
      <c r="N14" s="772"/>
      <c r="O14" s="773"/>
      <c r="P14" s="774"/>
      <c r="Q14" s="141"/>
      <c r="R14" s="142"/>
      <c r="S14" s="143"/>
      <c r="T14" s="144"/>
      <c r="U14" s="145"/>
      <c r="V14" s="146"/>
      <c r="W14" s="144"/>
      <c r="X14" s="142"/>
      <c r="Y14" s="146"/>
      <c r="Z14" s="144"/>
      <c r="AA14" s="147"/>
      <c r="AB14" s="146"/>
      <c r="AC14" s="141"/>
      <c r="AD14" s="142"/>
      <c r="AE14" s="163"/>
      <c r="AF14" s="768"/>
      <c r="AG14" s="758"/>
      <c r="AH14" s="777"/>
    </row>
    <row r="15" spans="1:34" ht="12.75" customHeight="1">
      <c r="A15" s="747">
        <v>5</v>
      </c>
      <c r="B15" s="749"/>
      <c r="C15" s="778">
        <f>IF(B15="",B15,VLOOKUP(B15,'Список уч-ов'!A:M,3,FALSE))</f>
        <v>0</v>
      </c>
      <c r="D15" s="780">
        <f>IF(B15="",B15,VLOOKUP(B15,'Список уч-ов'!A:M,7,FALSE))</f>
        <v>0</v>
      </c>
      <c r="E15" s="148"/>
      <c r="F15" s="136"/>
      <c r="G15" s="137"/>
      <c r="H15" s="135"/>
      <c r="I15" s="136"/>
      <c r="J15" s="137"/>
      <c r="K15" s="135"/>
      <c r="L15" s="136"/>
      <c r="M15" s="137"/>
      <c r="N15" s="135"/>
      <c r="O15" s="136"/>
      <c r="P15" s="137"/>
      <c r="Q15" s="769"/>
      <c r="R15" s="770"/>
      <c r="S15" s="771"/>
      <c r="T15" s="138"/>
      <c r="U15" s="139"/>
      <c r="V15" s="151"/>
      <c r="W15" s="138"/>
      <c r="X15" s="139"/>
      <c r="Y15" s="140"/>
      <c r="Z15" s="138"/>
      <c r="AA15" s="139"/>
      <c r="AB15" s="151"/>
      <c r="AC15" s="135"/>
      <c r="AD15" s="136"/>
      <c r="AE15" s="137"/>
      <c r="AF15" s="755">
        <f>F15+I15+L15+O15+U15+X15+AA15+AD15</f>
        <v>0</v>
      </c>
      <c r="AG15" s="757"/>
      <c r="AH15" s="776">
        <f>IF(B15="","",(RANK(AF15,AF7:AF18)))</f>
      </c>
    </row>
    <row r="16" spans="1:34" ht="12.75" customHeight="1">
      <c r="A16" s="748"/>
      <c r="B16" s="764"/>
      <c r="C16" s="779">
        <f>IF(B16="",B16,VLOOKUP(B16,'[2]Список уч-ов'!$A:$K,11,FALSE))</f>
        <v>0</v>
      </c>
      <c r="D16" s="781" t="e">
        <f>IF(C16="",C16,VLOOKUP(C16,'[2]Список уч-ов'!$A:$K,11,FALSE))</f>
        <v>#N/A</v>
      </c>
      <c r="E16" s="149"/>
      <c r="F16" s="142"/>
      <c r="G16" s="143"/>
      <c r="H16" s="141"/>
      <c r="I16" s="142"/>
      <c r="J16" s="143"/>
      <c r="K16" s="141"/>
      <c r="L16" s="142"/>
      <c r="M16" s="143"/>
      <c r="N16" s="141"/>
      <c r="O16" s="142"/>
      <c r="P16" s="143"/>
      <c r="Q16" s="772"/>
      <c r="R16" s="773"/>
      <c r="S16" s="774"/>
      <c r="T16" s="144"/>
      <c r="U16" s="150"/>
      <c r="V16" s="146"/>
      <c r="W16" s="144"/>
      <c r="X16" s="147"/>
      <c r="Y16" s="146"/>
      <c r="Z16" s="144"/>
      <c r="AA16" s="147"/>
      <c r="AB16" s="146"/>
      <c r="AC16" s="141"/>
      <c r="AD16" s="142"/>
      <c r="AE16" s="143"/>
      <c r="AF16" s="768"/>
      <c r="AG16" s="758"/>
      <c r="AH16" s="777"/>
    </row>
    <row r="17" spans="1:34" ht="12.75" customHeight="1">
      <c r="A17" s="747" t="s">
        <v>12</v>
      </c>
      <c r="B17" s="749"/>
      <c r="C17" s="778">
        <f>IF(B17="",B17,VLOOKUP(B17,'Список уч-ов'!A:M,3,FALSE))</f>
        <v>0</v>
      </c>
      <c r="D17" s="780">
        <f>IF(B17="",B17,VLOOKUP(B17,'Список уч-ов'!A:M,7,FALSE))</f>
        <v>0</v>
      </c>
      <c r="E17" s="148"/>
      <c r="F17" s="136"/>
      <c r="G17" s="137"/>
      <c r="H17" s="135"/>
      <c r="I17" s="136"/>
      <c r="J17" s="137"/>
      <c r="K17" s="135"/>
      <c r="L17" s="136"/>
      <c r="M17" s="137"/>
      <c r="N17" s="135"/>
      <c r="O17" s="136"/>
      <c r="P17" s="137"/>
      <c r="Q17" s="135"/>
      <c r="R17" s="136"/>
      <c r="S17" s="137"/>
      <c r="T17" s="138"/>
      <c r="U17" s="139"/>
      <c r="V17" s="151"/>
      <c r="W17" s="138"/>
      <c r="X17" s="139"/>
      <c r="Y17" s="140"/>
      <c r="Z17" s="138"/>
      <c r="AA17" s="139"/>
      <c r="AB17" s="151"/>
      <c r="AC17" s="769"/>
      <c r="AD17" s="770"/>
      <c r="AE17" s="771"/>
      <c r="AF17" s="755">
        <f>F17+I17+L17+O17+U17+X17+AA17+R17</f>
        <v>0</v>
      </c>
      <c r="AG17" s="757"/>
      <c r="AH17" s="776">
        <f>IF(B17="","",(RANK(AF17,AF7:AF18)))</f>
      </c>
    </row>
    <row r="18" spans="1:34" ht="12.75" customHeight="1">
      <c r="A18" s="748"/>
      <c r="B18" s="764"/>
      <c r="C18" s="779">
        <f>IF(B18="",B18,VLOOKUP(B18,'[2]Список уч-ов'!$A:$K,11,FALSE))</f>
        <v>0</v>
      </c>
      <c r="D18" s="781" t="e">
        <f>IF(C18="",C18,VLOOKUP(C18,'[2]Список уч-ов'!$A:$K,11,FALSE))</f>
        <v>#N/A</v>
      </c>
      <c r="E18" s="149"/>
      <c r="F18" s="142"/>
      <c r="G18" s="143"/>
      <c r="H18" s="141"/>
      <c r="I18" s="142"/>
      <c r="J18" s="143"/>
      <c r="K18" s="141"/>
      <c r="L18" s="142"/>
      <c r="M18" s="143"/>
      <c r="N18" s="141"/>
      <c r="O18" s="142"/>
      <c r="P18" s="143"/>
      <c r="Q18" s="141"/>
      <c r="R18" s="142"/>
      <c r="S18" s="143"/>
      <c r="T18" s="144"/>
      <c r="U18" s="150"/>
      <c r="V18" s="146"/>
      <c r="W18" s="144"/>
      <c r="X18" s="147"/>
      <c r="Y18" s="146"/>
      <c r="Z18" s="144"/>
      <c r="AA18" s="147"/>
      <c r="AB18" s="146"/>
      <c r="AC18" s="772"/>
      <c r="AD18" s="773"/>
      <c r="AE18" s="774"/>
      <c r="AF18" s="768"/>
      <c r="AG18" s="758"/>
      <c r="AH18" s="777"/>
    </row>
    <row r="19" spans="1:34" ht="12.75" customHeight="1">
      <c r="A19" s="152"/>
      <c r="B19" s="153"/>
      <c r="C19" s="154"/>
      <c r="D19" s="155"/>
      <c r="E19" s="156"/>
      <c r="F19" s="157"/>
      <c r="G19" s="158"/>
      <c r="H19" s="158"/>
      <c r="I19" s="159"/>
      <c r="J19" s="158"/>
      <c r="K19" s="158"/>
      <c r="L19" s="159"/>
      <c r="M19" s="158"/>
      <c r="N19" s="158"/>
      <c r="O19" s="159"/>
      <c r="P19" s="158"/>
      <c r="Q19" s="160"/>
      <c r="R19" s="160"/>
      <c r="S19" s="160"/>
      <c r="T19" s="158"/>
      <c r="U19" s="157"/>
      <c r="V19" s="158"/>
      <c r="W19" s="158"/>
      <c r="X19" s="159"/>
      <c r="Y19" s="158"/>
      <c r="Z19" s="158"/>
      <c r="AA19" s="159"/>
      <c r="AB19" s="158"/>
      <c r="AC19" s="160"/>
      <c r="AD19" s="160"/>
      <c r="AE19" s="160"/>
      <c r="AF19" s="161"/>
      <c r="AG19" s="162"/>
      <c r="AH19" s="171"/>
    </row>
    <row r="20" spans="1:34" ht="15.75" customHeight="1">
      <c r="A20" s="127" t="str">
        <f>A5</f>
        <v>Предварительный этап</v>
      </c>
      <c r="B20" s="220"/>
      <c r="C20" s="124"/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7" t="s">
        <v>79</v>
      </c>
      <c r="AG20" s="128"/>
      <c r="AH20" s="128"/>
    </row>
    <row r="21" spans="1:37" ht="12.75" customHeight="1">
      <c r="A21" s="130" t="s">
        <v>2</v>
      </c>
      <c r="B21" s="221"/>
      <c r="C21" s="131" t="s">
        <v>3</v>
      </c>
      <c r="D21" s="132" t="s">
        <v>13</v>
      </c>
      <c r="E21" s="761">
        <v>1</v>
      </c>
      <c r="F21" s="762"/>
      <c r="G21" s="763"/>
      <c r="H21" s="761">
        <v>2</v>
      </c>
      <c r="I21" s="762"/>
      <c r="J21" s="763"/>
      <c r="K21" s="761">
        <v>3</v>
      </c>
      <c r="L21" s="762"/>
      <c r="M21" s="763"/>
      <c r="N21" s="761">
        <v>4</v>
      </c>
      <c r="O21" s="762"/>
      <c r="P21" s="763"/>
      <c r="Q21" s="761">
        <v>5</v>
      </c>
      <c r="R21" s="762"/>
      <c r="S21" s="763"/>
      <c r="T21" s="761"/>
      <c r="U21" s="762"/>
      <c r="V21" s="763"/>
      <c r="W21" s="761" t="s">
        <v>15</v>
      </c>
      <c r="X21" s="762"/>
      <c r="Y21" s="763"/>
      <c r="Z21" s="761" t="s">
        <v>16</v>
      </c>
      <c r="AA21" s="762"/>
      <c r="AB21" s="763"/>
      <c r="AC21" s="761" t="s">
        <v>12</v>
      </c>
      <c r="AD21" s="762"/>
      <c r="AE21" s="763"/>
      <c r="AF21" s="133" t="s">
        <v>4</v>
      </c>
      <c r="AG21" s="133" t="s">
        <v>5</v>
      </c>
      <c r="AH21" s="133" t="s">
        <v>6</v>
      </c>
      <c r="AK21" s="134"/>
    </row>
    <row r="22" spans="1:37" ht="12.75" customHeight="1">
      <c r="A22" s="747">
        <v>1</v>
      </c>
      <c r="B22" s="749"/>
      <c r="C22" s="778">
        <f>IF(B22="",B22,VLOOKUP(B22,'Список уч-ов'!A:M,3,FALSE))</f>
        <v>0</v>
      </c>
      <c r="D22" s="780">
        <f>IF(B22="",B22,VLOOKUP(B22,'Список уч-ов'!A:M,7,FALSE))</f>
        <v>0</v>
      </c>
      <c r="E22" s="782"/>
      <c r="F22" s="783"/>
      <c r="G22" s="784"/>
      <c r="H22" s="138"/>
      <c r="I22" s="136"/>
      <c r="J22" s="140"/>
      <c r="K22" s="138"/>
      <c r="L22" s="136"/>
      <c r="M22" s="140"/>
      <c r="N22" s="138"/>
      <c r="O22" s="136"/>
      <c r="P22" s="140"/>
      <c r="Q22" s="138"/>
      <c r="R22" s="136"/>
      <c r="S22" s="140"/>
      <c r="T22" s="138"/>
      <c r="U22" s="139"/>
      <c r="V22" s="140"/>
      <c r="W22" s="138"/>
      <c r="X22" s="136"/>
      <c r="Y22" s="140"/>
      <c r="Z22" s="138"/>
      <c r="AA22" s="136"/>
      <c r="AB22" s="140"/>
      <c r="AC22" s="138"/>
      <c r="AD22" s="136"/>
      <c r="AE22" s="140"/>
      <c r="AF22" s="755">
        <f>I22+L22+O22+R22+U22+X22+AA22+AD22</f>
        <v>0</v>
      </c>
      <c r="AG22" s="755"/>
      <c r="AH22" s="776">
        <f>IF(B22="","",(RANK(AF22,AF22:AF33)))</f>
      </c>
      <c r="AK22" s="134"/>
    </row>
    <row r="23" spans="1:37" ht="12.75" customHeight="1">
      <c r="A23" s="748"/>
      <c r="B23" s="750"/>
      <c r="C23" s="779">
        <f>IF(B23="",B23,VLOOKUP(B23,'[2]Список уч-ов'!$A:$K,11,FALSE))</f>
        <v>0</v>
      </c>
      <c r="D23" s="781" t="e">
        <f>IF(C23="",C23,VLOOKUP(C23,'[2]Список уч-ов'!$A:$K,11,FALSE))</f>
        <v>#N/A</v>
      </c>
      <c r="E23" s="785"/>
      <c r="F23" s="786"/>
      <c r="G23" s="787"/>
      <c r="H23" s="144"/>
      <c r="I23" s="142"/>
      <c r="J23" s="163"/>
      <c r="K23" s="164"/>
      <c r="L23" s="142"/>
      <c r="M23" s="163"/>
      <c r="N23" s="164"/>
      <c r="O23" s="142"/>
      <c r="P23" s="163"/>
      <c r="Q23" s="164"/>
      <c r="R23" s="142"/>
      <c r="S23" s="163"/>
      <c r="T23" s="144"/>
      <c r="U23" s="145"/>
      <c r="V23" s="146"/>
      <c r="W23" s="164"/>
      <c r="X23" s="142"/>
      <c r="Y23" s="163"/>
      <c r="Z23" s="164"/>
      <c r="AA23" s="142"/>
      <c r="AB23" s="146"/>
      <c r="AC23" s="164"/>
      <c r="AD23" s="142"/>
      <c r="AE23" s="163"/>
      <c r="AF23" s="768"/>
      <c r="AG23" s="756"/>
      <c r="AH23" s="777"/>
      <c r="AK23" s="134"/>
    </row>
    <row r="24" spans="1:37" ht="12.75" customHeight="1">
      <c r="A24" s="747">
        <v>2</v>
      </c>
      <c r="B24" s="749"/>
      <c r="C24" s="778">
        <f>IF(B24="",B24,VLOOKUP(B24,'Список уч-ов'!A:M,3,FALSE))</f>
        <v>0</v>
      </c>
      <c r="D24" s="780">
        <f>IF(B24="",B24,VLOOKUP(B24,'Список уч-ов'!A:M,7,FALSE))</f>
        <v>0</v>
      </c>
      <c r="E24" s="166"/>
      <c r="F24" s="136"/>
      <c r="G24" s="140"/>
      <c r="H24" s="782"/>
      <c r="I24" s="783"/>
      <c r="J24" s="784"/>
      <c r="K24" s="138"/>
      <c r="L24" s="136"/>
      <c r="M24" s="140"/>
      <c r="N24" s="138"/>
      <c r="O24" s="136"/>
      <c r="P24" s="140"/>
      <c r="Q24" s="138"/>
      <c r="R24" s="136"/>
      <c r="S24" s="140"/>
      <c r="T24" s="138"/>
      <c r="U24" s="139"/>
      <c r="V24" s="140"/>
      <c r="W24" s="138"/>
      <c r="X24" s="136"/>
      <c r="Y24" s="140"/>
      <c r="Z24" s="138"/>
      <c r="AA24" s="136"/>
      <c r="AB24" s="140"/>
      <c r="AC24" s="138"/>
      <c r="AD24" s="136"/>
      <c r="AE24" s="140"/>
      <c r="AF24" s="755">
        <f>F24+L24+O24+R24+U24+X24+AA24+AD24</f>
        <v>0</v>
      </c>
      <c r="AG24" s="755"/>
      <c r="AH24" s="776">
        <f>IF(B24="","",(RANK(AF24,AF22:AF33)))</f>
      </c>
      <c r="AK24" s="134"/>
    </row>
    <row r="25" spans="1:34" ht="12.75" customHeight="1">
      <c r="A25" s="748"/>
      <c r="B25" s="750"/>
      <c r="C25" s="779">
        <f>IF(B25="",B25,VLOOKUP(B25,'[2]Список уч-ов'!$A:$K,11,FALSE))</f>
        <v>0</v>
      </c>
      <c r="D25" s="781" t="e">
        <f>IF(C25="",C25,VLOOKUP(C25,'[2]Список уч-ов'!$A:$K,11,FALSE))</f>
        <v>#N/A</v>
      </c>
      <c r="E25" s="167"/>
      <c r="F25" s="142"/>
      <c r="G25" s="143"/>
      <c r="H25" s="785"/>
      <c r="I25" s="786"/>
      <c r="J25" s="787"/>
      <c r="K25" s="141"/>
      <c r="L25" s="142"/>
      <c r="M25" s="143"/>
      <c r="N25" s="141"/>
      <c r="O25" s="142"/>
      <c r="P25" s="163"/>
      <c r="Q25" s="164"/>
      <c r="R25" s="142"/>
      <c r="S25" s="163"/>
      <c r="T25" s="144"/>
      <c r="U25" s="150"/>
      <c r="V25" s="146"/>
      <c r="W25" s="164"/>
      <c r="X25" s="142"/>
      <c r="Y25" s="163"/>
      <c r="Z25" s="164"/>
      <c r="AA25" s="142"/>
      <c r="AB25" s="146"/>
      <c r="AC25" s="164"/>
      <c r="AD25" s="142"/>
      <c r="AE25" s="163"/>
      <c r="AF25" s="768"/>
      <c r="AG25" s="756"/>
      <c r="AH25" s="777"/>
    </row>
    <row r="26" spans="1:34" ht="12.75" customHeight="1">
      <c r="A26" s="747">
        <v>3</v>
      </c>
      <c r="B26" s="749"/>
      <c r="C26" s="778">
        <f>IF(B26="",B26,VLOOKUP(B26,'Список уч-ов'!A:M,3,FALSE))</f>
        <v>0</v>
      </c>
      <c r="D26" s="780">
        <f>IF(B26="",B26,VLOOKUP(B26,'Список уч-ов'!A:M,7,FALSE))</f>
        <v>0</v>
      </c>
      <c r="E26" s="166"/>
      <c r="F26" s="136"/>
      <c r="G26" s="140"/>
      <c r="H26" s="138"/>
      <c r="I26" s="136"/>
      <c r="J26" s="140"/>
      <c r="K26" s="782"/>
      <c r="L26" s="783"/>
      <c r="M26" s="784"/>
      <c r="N26" s="138"/>
      <c r="O26" s="136"/>
      <c r="P26" s="140"/>
      <c r="Q26" s="138"/>
      <c r="R26" s="136"/>
      <c r="S26" s="140"/>
      <c r="T26" s="138"/>
      <c r="U26" s="139"/>
      <c r="V26" s="140"/>
      <c r="W26" s="138"/>
      <c r="X26" s="136"/>
      <c r="Y26" s="140"/>
      <c r="Z26" s="138"/>
      <c r="AA26" s="136"/>
      <c r="AB26" s="140"/>
      <c r="AC26" s="138"/>
      <c r="AD26" s="136"/>
      <c r="AE26" s="140"/>
      <c r="AF26" s="755">
        <f>F26+I26+O26+R26+U26+X26+AA26+AD26</f>
        <v>0</v>
      </c>
      <c r="AG26" s="757"/>
      <c r="AH26" s="776">
        <f>IF(B26="","",(RANK(AF26,AF22:AF33)))</f>
      </c>
    </row>
    <row r="27" spans="1:34" ht="12.75" customHeight="1">
      <c r="A27" s="748"/>
      <c r="B27" s="750"/>
      <c r="C27" s="779">
        <f>IF(B27="",B27,VLOOKUP(B27,'[2]Список уч-ов'!$A:$K,11,FALSE))</f>
        <v>0</v>
      </c>
      <c r="D27" s="781" t="e">
        <f>IF(C27="",C27,VLOOKUP(C27,'[2]Список уч-ов'!$A:$K,11,FALSE))</f>
        <v>#N/A</v>
      </c>
      <c r="E27" s="167"/>
      <c r="F27" s="142"/>
      <c r="G27" s="163"/>
      <c r="H27" s="164"/>
      <c r="I27" s="142"/>
      <c r="J27" s="143"/>
      <c r="K27" s="785"/>
      <c r="L27" s="786"/>
      <c r="M27" s="787"/>
      <c r="N27" s="141"/>
      <c r="O27" s="142"/>
      <c r="P27" s="163"/>
      <c r="Q27" s="164"/>
      <c r="R27" s="142"/>
      <c r="S27" s="163"/>
      <c r="T27" s="144"/>
      <c r="U27" s="145"/>
      <c r="V27" s="146"/>
      <c r="W27" s="164"/>
      <c r="X27" s="142"/>
      <c r="Y27" s="163"/>
      <c r="Z27" s="164"/>
      <c r="AA27" s="142"/>
      <c r="AB27" s="146"/>
      <c r="AC27" s="164"/>
      <c r="AD27" s="142"/>
      <c r="AE27" s="163"/>
      <c r="AF27" s="768"/>
      <c r="AG27" s="758"/>
      <c r="AH27" s="777"/>
    </row>
    <row r="28" spans="1:34" ht="12.75" customHeight="1">
      <c r="A28" s="747">
        <v>4</v>
      </c>
      <c r="B28" s="749"/>
      <c r="C28" s="778">
        <f>IF(B28="",B28,VLOOKUP(B28,'Список уч-ов'!A:M,3,FALSE))</f>
        <v>0</v>
      </c>
      <c r="D28" s="780">
        <f>IF(B28="",B28,VLOOKUP(B28,'Список уч-ов'!A:M,7,FALSE))</f>
        <v>0</v>
      </c>
      <c r="E28" s="166"/>
      <c r="F28" s="136"/>
      <c r="G28" s="140"/>
      <c r="H28" s="138"/>
      <c r="I28" s="136"/>
      <c r="J28" s="140"/>
      <c r="K28" s="138"/>
      <c r="L28" s="136"/>
      <c r="M28" s="140"/>
      <c r="N28" s="782"/>
      <c r="O28" s="783"/>
      <c r="P28" s="784"/>
      <c r="Q28" s="138"/>
      <c r="R28" s="136"/>
      <c r="S28" s="140"/>
      <c r="T28" s="138"/>
      <c r="U28" s="139"/>
      <c r="V28" s="140"/>
      <c r="W28" s="138"/>
      <c r="X28" s="136"/>
      <c r="Y28" s="140"/>
      <c r="Z28" s="138"/>
      <c r="AA28" s="136"/>
      <c r="AB28" s="140"/>
      <c r="AC28" s="138"/>
      <c r="AD28" s="136"/>
      <c r="AE28" s="140"/>
      <c r="AF28" s="755">
        <f>F28+I28+L28+R28+U28+X28+AA28+AD28</f>
        <v>0</v>
      </c>
      <c r="AG28" s="757"/>
      <c r="AH28" s="776">
        <f>IF(B28="","",(RANK(AF28,AF22:AF33)))</f>
      </c>
    </row>
    <row r="29" spans="1:34" ht="12.75" customHeight="1">
      <c r="A29" s="748"/>
      <c r="B29" s="750"/>
      <c r="C29" s="779">
        <f>IF(B29="",B29,VLOOKUP(B29,'[2]Список уч-ов'!$A:$K,11,FALSE))</f>
        <v>0</v>
      </c>
      <c r="D29" s="781" t="e">
        <f>IF(C29="",C29,VLOOKUP(C29,'[2]Список уч-ов'!$A:$K,11,FALSE))</f>
        <v>#N/A</v>
      </c>
      <c r="E29" s="167"/>
      <c r="F29" s="142"/>
      <c r="G29" s="163"/>
      <c r="H29" s="164"/>
      <c r="I29" s="142"/>
      <c r="J29" s="163"/>
      <c r="K29" s="164"/>
      <c r="L29" s="142"/>
      <c r="M29" s="143"/>
      <c r="N29" s="785"/>
      <c r="O29" s="786"/>
      <c r="P29" s="787"/>
      <c r="Q29" s="141"/>
      <c r="R29" s="142"/>
      <c r="S29" s="163"/>
      <c r="T29" s="144"/>
      <c r="U29" s="145"/>
      <c r="V29" s="146"/>
      <c r="W29" s="164"/>
      <c r="X29" s="142"/>
      <c r="Y29" s="163"/>
      <c r="Z29" s="164"/>
      <c r="AA29" s="142"/>
      <c r="AB29" s="146"/>
      <c r="AC29" s="141"/>
      <c r="AD29" s="142"/>
      <c r="AE29" s="163"/>
      <c r="AF29" s="768"/>
      <c r="AG29" s="758"/>
      <c r="AH29" s="777"/>
    </row>
    <row r="30" spans="1:34" ht="12.75" customHeight="1">
      <c r="A30" s="747">
        <v>5</v>
      </c>
      <c r="B30" s="749"/>
      <c r="C30" s="778">
        <f>IF(B30="",B30,VLOOKUP(B30,'Список уч-ов'!A:M,3,FALSE))</f>
        <v>0</v>
      </c>
      <c r="D30" s="780">
        <f>IF(B30="",B30,VLOOKUP(B30,'Список уч-ов'!A:M,7,FALSE))</f>
        <v>0</v>
      </c>
      <c r="E30" s="166"/>
      <c r="F30" s="136"/>
      <c r="G30" s="140"/>
      <c r="H30" s="138"/>
      <c r="I30" s="136"/>
      <c r="J30" s="140"/>
      <c r="K30" s="138"/>
      <c r="L30" s="136"/>
      <c r="M30" s="140"/>
      <c r="N30" s="138"/>
      <c r="O30" s="136"/>
      <c r="P30" s="140"/>
      <c r="Q30" s="782"/>
      <c r="R30" s="783"/>
      <c r="S30" s="784"/>
      <c r="T30" s="138"/>
      <c r="U30" s="139"/>
      <c r="V30" s="151"/>
      <c r="W30" s="138"/>
      <c r="X30" s="136"/>
      <c r="Y30" s="140"/>
      <c r="Z30" s="138"/>
      <c r="AA30" s="136"/>
      <c r="AB30" s="151"/>
      <c r="AC30" s="135"/>
      <c r="AD30" s="136"/>
      <c r="AE30" s="137"/>
      <c r="AF30" s="755">
        <f>F30+I30+L30+O30+U30+X30+AA30+AD30</f>
        <v>0</v>
      </c>
      <c r="AG30" s="757"/>
      <c r="AH30" s="776">
        <f>IF(B30="","",(RANK(AF30,AF22:AF33)))</f>
      </c>
    </row>
    <row r="31" spans="1:34" ht="12.75" customHeight="1">
      <c r="A31" s="748"/>
      <c r="B31" s="750"/>
      <c r="C31" s="779">
        <f>IF(B31="",B31,VLOOKUP(B31,'[2]Список уч-ов'!$A:$K,11,FALSE))</f>
        <v>0</v>
      </c>
      <c r="D31" s="781" t="e">
        <f>IF(C31="",C31,VLOOKUP(C31,'[2]Список уч-ов'!$A:$K,11,FALSE))</f>
        <v>#N/A</v>
      </c>
      <c r="E31" s="167"/>
      <c r="F31" s="142"/>
      <c r="G31" s="165"/>
      <c r="H31" s="168"/>
      <c r="I31" s="142"/>
      <c r="J31" s="165"/>
      <c r="K31" s="168"/>
      <c r="L31" s="142"/>
      <c r="M31" s="165"/>
      <c r="N31" s="168"/>
      <c r="O31" s="142"/>
      <c r="P31" s="146"/>
      <c r="Q31" s="785"/>
      <c r="R31" s="786"/>
      <c r="S31" s="787"/>
      <c r="T31" s="144"/>
      <c r="U31" s="150"/>
      <c r="V31" s="146"/>
      <c r="W31" s="168"/>
      <c r="X31" s="142"/>
      <c r="Y31" s="165"/>
      <c r="Z31" s="168"/>
      <c r="AA31" s="142"/>
      <c r="AB31" s="146"/>
      <c r="AC31" s="141"/>
      <c r="AD31" s="142"/>
      <c r="AE31" s="143"/>
      <c r="AF31" s="768"/>
      <c r="AG31" s="758"/>
      <c r="AH31" s="777"/>
    </row>
    <row r="32" spans="1:34" ht="12.75" customHeight="1">
      <c r="A32" s="747" t="s">
        <v>12</v>
      </c>
      <c r="B32" s="749"/>
      <c r="C32" s="778">
        <f>IF(B32="",B32,VLOOKUP(B32,'Список уч-ов'!A:M,3,FALSE))</f>
        <v>0</v>
      </c>
      <c r="D32" s="780">
        <f>IF(B32="",B32,VLOOKUP(B32,'Список уч-ов'!A:M,7,FALSE))</f>
        <v>0</v>
      </c>
      <c r="E32" s="148"/>
      <c r="F32" s="136"/>
      <c r="G32" s="137"/>
      <c r="H32" s="135"/>
      <c r="I32" s="136"/>
      <c r="J32" s="137"/>
      <c r="K32" s="135"/>
      <c r="L32" s="136"/>
      <c r="M32" s="137"/>
      <c r="N32" s="135"/>
      <c r="O32" s="136"/>
      <c r="P32" s="137"/>
      <c r="Q32" s="135"/>
      <c r="R32" s="136"/>
      <c r="S32" s="137"/>
      <c r="T32" s="138"/>
      <c r="U32" s="139"/>
      <c r="V32" s="151"/>
      <c r="W32" s="138"/>
      <c r="X32" s="139"/>
      <c r="Y32" s="140"/>
      <c r="Z32" s="138"/>
      <c r="AA32" s="139"/>
      <c r="AB32" s="151"/>
      <c r="AC32" s="769"/>
      <c r="AD32" s="770"/>
      <c r="AE32" s="771"/>
      <c r="AF32" s="755">
        <f>F32+I32+L32+O32+U32+X32+AA32+R32</f>
        <v>0</v>
      </c>
      <c r="AG32" s="757"/>
      <c r="AH32" s="776">
        <f>IF(B32="","",(RANK(AF32,AF22:AF33)))</f>
      </c>
    </row>
    <row r="33" spans="1:34" ht="12.75" customHeight="1">
      <c r="A33" s="748"/>
      <c r="B33" s="764"/>
      <c r="C33" s="779">
        <f>IF(B33="",B33,VLOOKUP(B33,'[2]Список уч-ов'!$A:$K,11,FALSE))</f>
        <v>0</v>
      </c>
      <c r="D33" s="781" t="e">
        <f>IF(C33="",C33,VLOOKUP(C33,'[2]Список уч-ов'!$A:$K,11,FALSE))</f>
        <v>#N/A</v>
      </c>
      <c r="E33" s="149"/>
      <c r="F33" s="142"/>
      <c r="G33" s="143"/>
      <c r="H33" s="141"/>
      <c r="I33" s="142"/>
      <c r="J33" s="143"/>
      <c r="K33" s="141"/>
      <c r="L33" s="142"/>
      <c r="M33" s="143"/>
      <c r="N33" s="141"/>
      <c r="O33" s="142"/>
      <c r="P33" s="143"/>
      <c r="Q33" s="141"/>
      <c r="R33" s="142"/>
      <c r="S33" s="143"/>
      <c r="T33" s="144"/>
      <c r="U33" s="150"/>
      <c r="V33" s="146"/>
      <c r="W33" s="144"/>
      <c r="X33" s="147"/>
      <c r="Y33" s="146"/>
      <c r="Z33" s="144"/>
      <c r="AA33" s="147"/>
      <c r="AB33" s="146"/>
      <c r="AC33" s="772"/>
      <c r="AD33" s="773"/>
      <c r="AE33" s="774"/>
      <c r="AF33" s="768"/>
      <c r="AG33" s="758"/>
      <c r="AH33" s="777"/>
    </row>
    <row r="34" spans="1:34" ht="12.75" customHeight="1">
      <c r="A34" s="152"/>
      <c r="B34" s="169"/>
      <c r="C34" s="154"/>
      <c r="D34" s="155"/>
      <c r="E34" s="156"/>
      <c r="F34" s="157"/>
      <c r="G34" s="159"/>
      <c r="H34" s="159"/>
      <c r="I34" s="157"/>
      <c r="J34" s="159"/>
      <c r="K34" s="159"/>
      <c r="L34" s="157"/>
      <c r="M34" s="159"/>
      <c r="N34" s="159"/>
      <c r="O34" s="157"/>
      <c r="P34" s="159"/>
      <c r="Q34" s="159"/>
      <c r="R34" s="157"/>
      <c r="S34" s="158"/>
      <c r="T34" s="170"/>
      <c r="U34" s="170"/>
      <c r="V34" s="170"/>
      <c r="W34" s="158"/>
      <c r="X34" s="157"/>
      <c r="Y34" s="159"/>
      <c r="Z34" s="159"/>
      <c r="AA34" s="157"/>
      <c r="AB34" s="158"/>
      <c r="AC34" s="159"/>
      <c r="AD34" s="157"/>
      <c r="AE34" s="158"/>
      <c r="AF34" s="161"/>
      <c r="AG34" s="171"/>
      <c r="AH34" s="171"/>
    </row>
    <row r="35" spans="1:34" ht="15.75" customHeight="1">
      <c r="A35" s="127" t="str">
        <f>A5</f>
        <v>Предварительный этап</v>
      </c>
      <c r="B35" s="220"/>
      <c r="C35" s="124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7" t="s">
        <v>78</v>
      </c>
      <c r="AG35" s="128"/>
      <c r="AH35" s="128"/>
    </row>
    <row r="36" spans="1:37" ht="12.75" customHeight="1">
      <c r="A36" s="130" t="s">
        <v>2</v>
      </c>
      <c r="B36" s="221"/>
      <c r="C36" s="131" t="s">
        <v>3</v>
      </c>
      <c r="D36" s="132" t="s">
        <v>13</v>
      </c>
      <c r="E36" s="761">
        <v>1</v>
      </c>
      <c r="F36" s="762"/>
      <c r="G36" s="763"/>
      <c r="H36" s="761">
        <v>2</v>
      </c>
      <c r="I36" s="762"/>
      <c r="J36" s="763"/>
      <c r="K36" s="761">
        <v>3</v>
      </c>
      <c r="L36" s="762"/>
      <c r="M36" s="763"/>
      <c r="N36" s="761">
        <v>4</v>
      </c>
      <c r="O36" s="762"/>
      <c r="P36" s="763"/>
      <c r="Q36" s="761">
        <v>5</v>
      </c>
      <c r="R36" s="762"/>
      <c r="S36" s="763"/>
      <c r="T36" s="761"/>
      <c r="U36" s="762"/>
      <c r="V36" s="763"/>
      <c r="W36" s="761" t="s">
        <v>15</v>
      </c>
      <c r="X36" s="762"/>
      <c r="Y36" s="763"/>
      <c r="Z36" s="761" t="s">
        <v>16</v>
      </c>
      <c r="AA36" s="762"/>
      <c r="AB36" s="763"/>
      <c r="AC36" s="761" t="s">
        <v>12</v>
      </c>
      <c r="AD36" s="762"/>
      <c r="AE36" s="763"/>
      <c r="AF36" s="133" t="s">
        <v>4</v>
      </c>
      <c r="AG36" s="133" t="s">
        <v>5</v>
      </c>
      <c r="AH36" s="133" t="s">
        <v>6</v>
      </c>
      <c r="AK36" s="134"/>
    </row>
    <row r="37" spans="1:37" ht="12.75" customHeight="1">
      <c r="A37" s="747">
        <v>1</v>
      </c>
      <c r="B37" s="749"/>
      <c r="C37" s="778">
        <f>IF(B37="",B37,VLOOKUP(B37,'Список уч-ов'!A:M,3,FALSE))</f>
        <v>0</v>
      </c>
      <c r="D37" s="780">
        <f>IF(B37="",B37,VLOOKUP(B37,'Список уч-ов'!A:M,7,FALSE))</f>
        <v>0</v>
      </c>
      <c r="E37" s="782"/>
      <c r="F37" s="783"/>
      <c r="G37" s="784"/>
      <c r="H37" s="138"/>
      <c r="I37" s="136"/>
      <c r="J37" s="140"/>
      <c r="K37" s="138"/>
      <c r="L37" s="136"/>
      <c r="M37" s="140"/>
      <c r="N37" s="138"/>
      <c r="O37" s="136"/>
      <c r="P37" s="140"/>
      <c r="Q37" s="138"/>
      <c r="R37" s="136"/>
      <c r="S37" s="140"/>
      <c r="T37" s="138"/>
      <c r="U37" s="139"/>
      <c r="V37" s="140"/>
      <c r="W37" s="138"/>
      <c r="X37" s="136"/>
      <c r="Y37" s="140"/>
      <c r="Z37" s="138"/>
      <c r="AA37" s="136"/>
      <c r="AB37" s="140"/>
      <c r="AC37" s="138"/>
      <c r="AD37" s="136"/>
      <c r="AE37" s="140"/>
      <c r="AF37" s="755">
        <f>I37+L37+O37+R37+U37+X37+AA37+AD37</f>
        <v>0</v>
      </c>
      <c r="AG37" s="755"/>
      <c r="AH37" s="776">
        <f>IF(B37="","",(RANK(AF37,AF37:AF48)))</f>
      </c>
      <c r="AK37" s="134"/>
    </row>
    <row r="38" spans="1:37" ht="12.75" customHeight="1">
      <c r="A38" s="748"/>
      <c r="B38" s="750"/>
      <c r="C38" s="779">
        <f>IF(B38="",B38,VLOOKUP(B38,'[2]Список уч-ов'!$A:$K,11,FALSE))</f>
        <v>0</v>
      </c>
      <c r="D38" s="781" t="e">
        <f>IF(C38="",C38,VLOOKUP(C38,'[2]Список уч-ов'!$A:$K,11,FALSE))</f>
        <v>#N/A</v>
      </c>
      <c r="E38" s="785"/>
      <c r="F38" s="786"/>
      <c r="G38" s="787"/>
      <c r="H38" s="144"/>
      <c r="I38" s="142"/>
      <c r="J38" s="163"/>
      <c r="K38" s="164"/>
      <c r="L38" s="142"/>
      <c r="M38" s="163"/>
      <c r="N38" s="164"/>
      <c r="O38" s="142"/>
      <c r="P38" s="163"/>
      <c r="Q38" s="164"/>
      <c r="R38" s="142"/>
      <c r="S38" s="163"/>
      <c r="T38" s="144"/>
      <c r="U38" s="145"/>
      <c r="V38" s="146"/>
      <c r="W38" s="164"/>
      <c r="X38" s="142"/>
      <c r="Y38" s="163"/>
      <c r="Z38" s="164"/>
      <c r="AA38" s="142"/>
      <c r="AB38" s="146"/>
      <c r="AC38" s="164"/>
      <c r="AD38" s="142"/>
      <c r="AE38" s="163"/>
      <c r="AF38" s="768"/>
      <c r="AG38" s="756"/>
      <c r="AH38" s="777"/>
      <c r="AK38" s="134"/>
    </row>
    <row r="39" spans="1:37" ht="12.75" customHeight="1">
      <c r="A39" s="747">
        <v>2</v>
      </c>
      <c r="B39" s="749"/>
      <c r="C39" s="778">
        <f>IF(B39="",B39,VLOOKUP(B39,'Список уч-ов'!A:M,3,FALSE))</f>
        <v>0</v>
      </c>
      <c r="D39" s="780">
        <f>IF(B39="",B39,VLOOKUP(B39,'Список уч-ов'!A:M,7,FALSE))</f>
        <v>0</v>
      </c>
      <c r="E39" s="166"/>
      <c r="F39" s="136"/>
      <c r="G39" s="140"/>
      <c r="H39" s="782"/>
      <c r="I39" s="783"/>
      <c r="J39" s="784"/>
      <c r="K39" s="138"/>
      <c r="L39" s="136"/>
      <c r="M39" s="140"/>
      <c r="N39" s="138"/>
      <c r="O39" s="136"/>
      <c r="P39" s="140"/>
      <c r="Q39" s="138"/>
      <c r="R39" s="136"/>
      <c r="S39" s="140"/>
      <c r="T39" s="138"/>
      <c r="U39" s="139"/>
      <c r="V39" s="140"/>
      <c r="W39" s="138"/>
      <c r="X39" s="136"/>
      <c r="Y39" s="140"/>
      <c r="Z39" s="138"/>
      <c r="AA39" s="136"/>
      <c r="AB39" s="140"/>
      <c r="AC39" s="138"/>
      <c r="AD39" s="136"/>
      <c r="AE39" s="140"/>
      <c r="AF39" s="755">
        <f>F39+L39+O39+R39+U39+X39+AA39+AD39</f>
        <v>0</v>
      </c>
      <c r="AG39" s="755"/>
      <c r="AH39" s="776">
        <f>IF(B39="","",(RANK(AF39,AF37:AF48)))</f>
      </c>
      <c r="AK39" s="134"/>
    </row>
    <row r="40" spans="1:34" ht="12.75" customHeight="1">
      <c r="A40" s="748"/>
      <c r="B40" s="750"/>
      <c r="C40" s="779">
        <f>IF(B40="",B40,VLOOKUP(B40,'[2]Список уч-ов'!$A:$K,11,FALSE))</f>
        <v>0</v>
      </c>
      <c r="D40" s="781" t="e">
        <f>IF(C40="",C40,VLOOKUP(C40,'[2]Список уч-ов'!$A:$K,11,FALSE))</f>
        <v>#N/A</v>
      </c>
      <c r="E40" s="167"/>
      <c r="F40" s="142"/>
      <c r="G40" s="143"/>
      <c r="H40" s="785"/>
      <c r="I40" s="786"/>
      <c r="J40" s="787"/>
      <c r="K40" s="141"/>
      <c r="L40" s="142"/>
      <c r="M40" s="163"/>
      <c r="N40" s="164"/>
      <c r="O40" s="142"/>
      <c r="P40" s="163"/>
      <c r="Q40" s="164"/>
      <c r="R40" s="142"/>
      <c r="S40" s="163"/>
      <c r="T40" s="144"/>
      <c r="U40" s="150"/>
      <c r="V40" s="146"/>
      <c r="W40" s="164"/>
      <c r="X40" s="142"/>
      <c r="Y40" s="163"/>
      <c r="Z40" s="164"/>
      <c r="AA40" s="142"/>
      <c r="AB40" s="146"/>
      <c r="AC40" s="164"/>
      <c r="AD40" s="142"/>
      <c r="AE40" s="163"/>
      <c r="AF40" s="768"/>
      <c r="AG40" s="756"/>
      <c r="AH40" s="777"/>
    </row>
    <row r="41" spans="1:34" ht="12.75" customHeight="1">
      <c r="A41" s="747">
        <v>3</v>
      </c>
      <c r="B41" s="749"/>
      <c r="C41" s="778">
        <f>IF(B41="",B41,VLOOKUP(B41,'Список уч-ов'!A:M,3,FALSE))</f>
        <v>0</v>
      </c>
      <c r="D41" s="780">
        <f>IF(B41="",B41,VLOOKUP(B41,'Список уч-ов'!A:M,7,FALSE))</f>
        <v>0</v>
      </c>
      <c r="E41" s="166"/>
      <c r="F41" s="136"/>
      <c r="G41" s="140"/>
      <c r="H41" s="138"/>
      <c r="I41" s="136"/>
      <c r="J41" s="140"/>
      <c r="K41" s="782"/>
      <c r="L41" s="783"/>
      <c r="M41" s="784"/>
      <c r="N41" s="138"/>
      <c r="O41" s="136"/>
      <c r="P41" s="140"/>
      <c r="Q41" s="138"/>
      <c r="R41" s="136"/>
      <c r="S41" s="140"/>
      <c r="T41" s="138"/>
      <c r="U41" s="139"/>
      <c r="V41" s="140"/>
      <c r="W41" s="138"/>
      <c r="X41" s="136"/>
      <c r="Y41" s="140"/>
      <c r="Z41" s="138"/>
      <c r="AA41" s="136"/>
      <c r="AB41" s="140"/>
      <c r="AC41" s="138"/>
      <c r="AD41" s="136"/>
      <c r="AE41" s="140"/>
      <c r="AF41" s="755">
        <f>F41+I41+O41+R41+U41+X41+AA41+AD41</f>
        <v>0</v>
      </c>
      <c r="AG41" s="757"/>
      <c r="AH41" s="776">
        <f>IF(B41="","",(RANK(AF41,AF37:AF48)))</f>
      </c>
    </row>
    <row r="42" spans="1:34" ht="12.75" customHeight="1">
      <c r="A42" s="748"/>
      <c r="B42" s="750"/>
      <c r="C42" s="779">
        <f>IF(B42="",B42,VLOOKUP(B42,'[2]Список уч-ов'!$A:$K,11,FALSE))</f>
        <v>0</v>
      </c>
      <c r="D42" s="781" t="e">
        <f>IF(C42="",C42,VLOOKUP(C42,'[2]Список уч-ов'!$A:$K,11,FALSE))</f>
        <v>#N/A</v>
      </c>
      <c r="E42" s="167"/>
      <c r="F42" s="142"/>
      <c r="G42" s="163"/>
      <c r="H42" s="164"/>
      <c r="I42" s="142"/>
      <c r="J42" s="143"/>
      <c r="K42" s="785"/>
      <c r="L42" s="786"/>
      <c r="M42" s="787"/>
      <c r="N42" s="141"/>
      <c r="O42" s="142"/>
      <c r="P42" s="163"/>
      <c r="Q42" s="164"/>
      <c r="R42" s="142"/>
      <c r="S42" s="163"/>
      <c r="T42" s="144"/>
      <c r="U42" s="145"/>
      <c r="V42" s="146"/>
      <c r="W42" s="164"/>
      <c r="X42" s="142"/>
      <c r="Y42" s="163"/>
      <c r="Z42" s="164"/>
      <c r="AA42" s="142"/>
      <c r="AB42" s="146"/>
      <c r="AC42" s="164"/>
      <c r="AD42" s="142"/>
      <c r="AE42" s="163"/>
      <c r="AF42" s="768"/>
      <c r="AG42" s="758"/>
      <c r="AH42" s="777"/>
    </row>
    <row r="43" spans="1:34" ht="12.75" customHeight="1">
      <c r="A43" s="747">
        <v>4</v>
      </c>
      <c r="B43" s="749"/>
      <c r="C43" s="778">
        <f>IF(B43="",B43,VLOOKUP(B43,'Список уч-ов'!A:M,3,FALSE))</f>
        <v>0</v>
      </c>
      <c r="D43" s="780">
        <f>IF(B43="",B43,VLOOKUP(B43,'Список уч-ов'!A:M,7,FALSE))</f>
        <v>0</v>
      </c>
      <c r="E43" s="166"/>
      <c r="F43" s="136"/>
      <c r="G43" s="140"/>
      <c r="H43" s="138"/>
      <c r="I43" s="136"/>
      <c r="J43" s="140"/>
      <c r="K43" s="138"/>
      <c r="L43" s="136"/>
      <c r="M43" s="140"/>
      <c r="N43" s="782"/>
      <c r="O43" s="783"/>
      <c r="P43" s="784"/>
      <c r="Q43" s="138"/>
      <c r="R43" s="136"/>
      <c r="S43" s="140"/>
      <c r="T43" s="138"/>
      <c r="U43" s="139"/>
      <c r="V43" s="140"/>
      <c r="W43" s="138"/>
      <c r="X43" s="136"/>
      <c r="Y43" s="140"/>
      <c r="Z43" s="138"/>
      <c r="AA43" s="136"/>
      <c r="AB43" s="140"/>
      <c r="AC43" s="138"/>
      <c r="AD43" s="136"/>
      <c r="AE43" s="140"/>
      <c r="AF43" s="755">
        <f>F43+I43+L43+R43+U43+X43+AA43+AD43</f>
        <v>0</v>
      </c>
      <c r="AG43" s="757"/>
      <c r="AH43" s="776">
        <f>IF(B43="","",(RANK(AF43,AF37:AF48)))</f>
      </c>
    </row>
    <row r="44" spans="1:34" ht="12.75" customHeight="1">
      <c r="A44" s="748"/>
      <c r="B44" s="750"/>
      <c r="C44" s="779">
        <f>IF(B44="",B44,VLOOKUP(B44,'[2]Список уч-ов'!$A:$K,11,FALSE))</f>
        <v>0</v>
      </c>
      <c r="D44" s="781" t="e">
        <f>IF(C44="",C44,VLOOKUP(C44,'[2]Список уч-ов'!$A:$K,11,FALSE))</f>
        <v>#N/A</v>
      </c>
      <c r="E44" s="167"/>
      <c r="F44" s="142"/>
      <c r="G44" s="163"/>
      <c r="H44" s="164"/>
      <c r="I44" s="142"/>
      <c r="J44" s="163"/>
      <c r="K44" s="164"/>
      <c r="L44" s="142"/>
      <c r="M44" s="143"/>
      <c r="N44" s="785"/>
      <c r="O44" s="786"/>
      <c r="P44" s="787"/>
      <c r="Q44" s="141"/>
      <c r="R44" s="142"/>
      <c r="S44" s="163"/>
      <c r="T44" s="144"/>
      <c r="U44" s="145"/>
      <c r="V44" s="146"/>
      <c r="W44" s="164"/>
      <c r="X44" s="142"/>
      <c r="Y44" s="163"/>
      <c r="Z44" s="164"/>
      <c r="AA44" s="142"/>
      <c r="AB44" s="146"/>
      <c r="AC44" s="141"/>
      <c r="AD44" s="142"/>
      <c r="AE44" s="163"/>
      <c r="AF44" s="768"/>
      <c r="AG44" s="758"/>
      <c r="AH44" s="777"/>
    </row>
    <row r="45" spans="1:34" ht="12.75" customHeight="1">
      <c r="A45" s="747">
        <v>5</v>
      </c>
      <c r="B45" s="749"/>
      <c r="C45" s="778">
        <f>IF(B45="",B45,VLOOKUP(B45,'Список уч-ов'!A:M,3,FALSE))</f>
        <v>0</v>
      </c>
      <c r="D45" s="780">
        <f>IF(B45="",B45,VLOOKUP(B45,'Список уч-ов'!A:M,7,FALSE))</f>
        <v>0</v>
      </c>
      <c r="E45" s="166"/>
      <c r="F45" s="136"/>
      <c r="G45" s="140"/>
      <c r="H45" s="138"/>
      <c r="I45" s="136"/>
      <c r="J45" s="140"/>
      <c r="K45" s="138"/>
      <c r="L45" s="136"/>
      <c r="M45" s="140"/>
      <c r="N45" s="138"/>
      <c r="O45" s="136"/>
      <c r="P45" s="140"/>
      <c r="Q45" s="782"/>
      <c r="R45" s="783"/>
      <c r="S45" s="784"/>
      <c r="T45" s="138"/>
      <c r="U45" s="139"/>
      <c r="V45" s="151"/>
      <c r="W45" s="138"/>
      <c r="X45" s="136"/>
      <c r="Y45" s="140"/>
      <c r="Z45" s="138"/>
      <c r="AA45" s="136"/>
      <c r="AB45" s="151"/>
      <c r="AC45" s="135"/>
      <c r="AD45" s="136"/>
      <c r="AE45" s="137"/>
      <c r="AF45" s="755">
        <f>F45+I45+L45+O45+U45+X45+AA45+AD45</f>
        <v>0</v>
      </c>
      <c r="AG45" s="757"/>
      <c r="AH45" s="776">
        <f>IF(B45="","",(RANK(AF45,AF37:AF48)))</f>
      </c>
    </row>
    <row r="46" spans="1:34" ht="12.75" customHeight="1">
      <c r="A46" s="748"/>
      <c r="B46" s="750"/>
      <c r="C46" s="779">
        <f>IF(B46="",B46,VLOOKUP(B46,'[2]Список уч-ов'!$A:$K,11,FALSE))</f>
        <v>0</v>
      </c>
      <c r="D46" s="781" t="e">
        <f>IF(C46="",C46,VLOOKUP(C46,'[2]Список уч-ов'!$A:$K,11,FALSE))</f>
        <v>#N/A</v>
      </c>
      <c r="E46" s="167"/>
      <c r="F46" s="142"/>
      <c r="G46" s="165"/>
      <c r="H46" s="168"/>
      <c r="I46" s="142"/>
      <c r="J46" s="165"/>
      <c r="K46" s="168"/>
      <c r="L46" s="142"/>
      <c r="M46" s="165"/>
      <c r="N46" s="168"/>
      <c r="O46" s="142"/>
      <c r="P46" s="146"/>
      <c r="Q46" s="785"/>
      <c r="R46" s="786"/>
      <c r="S46" s="787"/>
      <c r="T46" s="144"/>
      <c r="U46" s="150"/>
      <c r="V46" s="146"/>
      <c r="W46" s="168"/>
      <c r="X46" s="142"/>
      <c r="Y46" s="165"/>
      <c r="Z46" s="168"/>
      <c r="AA46" s="142"/>
      <c r="AB46" s="146"/>
      <c r="AC46" s="141"/>
      <c r="AD46" s="142"/>
      <c r="AE46" s="143"/>
      <c r="AF46" s="768"/>
      <c r="AG46" s="758"/>
      <c r="AH46" s="777"/>
    </row>
    <row r="47" spans="1:34" ht="12.75" customHeight="1">
      <c r="A47" s="747" t="s">
        <v>12</v>
      </c>
      <c r="B47" s="749"/>
      <c r="C47" s="778">
        <f>IF(B47="",B47,VLOOKUP(B47,'Список уч-ов'!A:M,3,FALSE))</f>
        <v>0</v>
      </c>
      <c r="D47" s="780">
        <f>IF(B47="",B47,VLOOKUP(B47,'Список уч-ов'!A:M,7,FALSE))</f>
        <v>0</v>
      </c>
      <c r="E47" s="148"/>
      <c r="F47" s="136"/>
      <c r="G47" s="137"/>
      <c r="H47" s="135"/>
      <c r="I47" s="136"/>
      <c r="J47" s="137"/>
      <c r="K47" s="135"/>
      <c r="L47" s="136"/>
      <c r="M47" s="137"/>
      <c r="N47" s="135"/>
      <c r="O47" s="136"/>
      <c r="P47" s="137"/>
      <c r="Q47" s="135"/>
      <c r="R47" s="136"/>
      <c r="S47" s="137"/>
      <c r="T47" s="138"/>
      <c r="U47" s="139"/>
      <c r="V47" s="151"/>
      <c r="W47" s="138"/>
      <c r="X47" s="139"/>
      <c r="Y47" s="140"/>
      <c r="Z47" s="138"/>
      <c r="AA47" s="139"/>
      <c r="AB47" s="151"/>
      <c r="AC47" s="769"/>
      <c r="AD47" s="770"/>
      <c r="AE47" s="771"/>
      <c r="AF47" s="755">
        <f>F47+I47+L47+O47+U47+X47+AA47+R47</f>
        <v>0</v>
      </c>
      <c r="AG47" s="757"/>
      <c r="AH47" s="776">
        <f>IF(B47="","",(RANK(AF47,AF37:AF48)))</f>
      </c>
    </row>
    <row r="48" spans="1:34" ht="12.75" customHeight="1">
      <c r="A48" s="748"/>
      <c r="B48" s="764"/>
      <c r="C48" s="779">
        <f>IF(B48="",B48,VLOOKUP(B48,'[2]Список уч-ов'!$A:$K,11,FALSE))</f>
        <v>0</v>
      </c>
      <c r="D48" s="781" t="e">
        <f>IF(C48="",C48,VLOOKUP(C48,'[2]Список уч-ов'!$A:$K,11,FALSE))</f>
        <v>#N/A</v>
      </c>
      <c r="E48" s="149"/>
      <c r="F48" s="142"/>
      <c r="G48" s="143"/>
      <c r="H48" s="141"/>
      <c r="I48" s="142"/>
      <c r="J48" s="143"/>
      <c r="K48" s="141"/>
      <c r="L48" s="142"/>
      <c r="M48" s="143"/>
      <c r="N48" s="141"/>
      <c r="O48" s="142"/>
      <c r="P48" s="143"/>
      <c r="Q48" s="141"/>
      <c r="R48" s="142"/>
      <c r="S48" s="143"/>
      <c r="T48" s="144"/>
      <c r="U48" s="150"/>
      <c r="V48" s="146"/>
      <c r="W48" s="144"/>
      <c r="X48" s="147"/>
      <c r="Y48" s="146"/>
      <c r="Z48" s="144"/>
      <c r="AA48" s="147"/>
      <c r="AB48" s="146"/>
      <c r="AC48" s="772"/>
      <c r="AD48" s="773"/>
      <c r="AE48" s="774"/>
      <c r="AF48" s="768"/>
      <c r="AG48" s="758"/>
      <c r="AH48" s="777"/>
    </row>
    <row r="49" spans="1:34" ht="12.75" customHeight="1">
      <c r="A49" s="152"/>
      <c r="B49" s="169"/>
      <c r="C49" s="154"/>
      <c r="D49" s="155"/>
      <c r="E49" s="156"/>
      <c r="F49" s="157"/>
      <c r="G49" s="159"/>
      <c r="H49" s="159"/>
      <c r="I49" s="157"/>
      <c r="J49" s="159"/>
      <c r="K49" s="159"/>
      <c r="L49" s="157"/>
      <c r="M49" s="159"/>
      <c r="N49" s="159"/>
      <c r="O49" s="157"/>
      <c r="P49" s="159"/>
      <c r="Q49" s="159"/>
      <c r="R49" s="157"/>
      <c r="S49" s="158"/>
      <c r="T49" s="170"/>
      <c r="U49" s="170"/>
      <c r="V49" s="170"/>
      <c r="W49" s="158"/>
      <c r="X49" s="157"/>
      <c r="Y49" s="159"/>
      <c r="Z49" s="159"/>
      <c r="AA49" s="157"/>
      <c r="AB49" s="158"/>
      <c r="AC49" s="159"/>
      <c r="AD49" s="157"/>
      <c r="AE49" s="158"/>
      <c r="AF49" s="161"/>
      <c r="AG49" s="171"/>
      <c r="AH49" s="161"/>
    </row>
    <row r="50" spans="1:34" ht="15.75" customHeight="1">
      <c r="A50" s="127" t="str">
        <f>A5</f>
        <v>Предварительный этап</v>
      </c>
      <c r="B50" s="220"/>
      <c r="C50" s="124"/>
      <c r="D50" s="125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7" t="s">
        <v>77</v>
      </c>
      <c r="AG50" s="128"/>
      <c r="AH50" s="128"/>
    </row>
    <row r="51" spans="1:37" ht="12.75" customHeight="1">
      <c r="A51" s="130" t="s">
        <v>2</v>
      </c>
      <c r="B51" s="221"/>
      <c r="C51" s="131" t="s">
        <v>3</v>
      </c>
      <c r="D51" s="132" t="s">
        <v>13</v>
      </c>
      <c r="E51" s="761">
        <v>1</v>
      </c>
      <c r="F51" s="762"/>
      <c r="G51" s="763"/>
      <c r="H51" s="761">
        <v>2</v>
      </c>
      <c r="I51" s="762"/>
      <c r="J51" s="763"/>
      <c r="K51" s="761">
        <v>3</v>
      </c>
      <c r="L51" s="762"/>
      <c r="M51" s="763"/>
      <c r="N51" s="761">
        <v>4</v>
      </c>
      <c r="O51" s="762"/>
      <c r="P51" s="763"/>
      <c r="Q51" s="761">
        <v>5</v>
      </c>
      <c r="R51" s="762"/>
      <c r="S51" s="763"/>
      <c r="T51" s="761"/>
      <c r="U51" s="762"/>
      <c r="V51" s="763"/>
      <c r="W51" s="761" t="s">
        <v>15</v>
      </c>
      <c r="X51" s="762"/>
      <c r="Y51" s="763"/>
      <c r="Z51" s="761" t="s">
        <v>16</v>
      </c>
      <c r="AA51" s="762"/>
      <c r="AB51" s="763"/>
      <c r="AC51" s="761" t="s">
        <v>12</v>
      </c>
      <c r="AD51" s="762"/>
      <c r="AE51" s="763"/>
      <c r="AF51" s="133" t="s">
        <v>4</v>
      </c>
      <c r="AG51" s="133" t="s">
        <v>5</v>
      </c>
      <c r="AH51" s="133" t="s">
        <v>6</v>
      </c>
      <c r="AK51" s="134"/>
    </row>
    <row r="52" spans="1:37" ht="12.75" customHeight="1">
      <c r="A52" s="747">
        <v>1</v>
      </c>
      <c r="B52" s="749"/>
      <c r="C52" s="778">
        <f>IF(B52="",B52,VLOOKUP(B52,'Список уч-ов'!A:M,3,FALSE))</f>
        <v>0</v>
      </c>
      <c r="D52" s="780">
        <f>IF(B52="",B52,VLOOKUP(B52,'Список уч-ов'!A:M,7,FALSE))</f>
        <v>0</v>
      </c>
      <c r="E52" s="782"/>
      <c r="F52" s="783"/>
      <c r="G52" s="784"/>
      <c r="H52" s="138"/>
      <c r="I52" s="136"/>
      <c r="J52" s="140"/>
      <c r="K52" s="138"/>
      <c r="L52" s="136"/>
      <c r="M52" s="140"/>
      <c r="N52" s="138"/>
      <c r="O52" s="136"/>
      <c r="P52" s="140"/>
      <c r="Q52" s="138"/>
      <c r="R52" s="136"/>
      <c r="S52" s="140"/>
      <c r="T52" s="138"/>
      <c r="U52" s="139"/>
      <c r="V52" s="140"/>
      <c r="W52" s="138"/>
      <c r="X52" s="136"/>
      <c r="Y52" s="140"/>
      <c r="Z52" s="138"/>
      <c r="AA52" s="136"/>
      <c r="AB52" s="140"/>
      <c r="AC52" s="138"/>
      <c r="AD52" s="136"/>
      <c r="AE52" s="140"/>
      <c r="AF52" s="755">
        <f>I52+L52+O52+R52+U52+X52+AA52+AD52</f>
        <v>0</v>
      </c>
      <c r="AG52" s="755"/>
      <c r="AH52" s="776">
        <f>IF(B52="","",(RANK(AF52,AF52:AF63)))</f>
      </c>
      <c r="AK52" s="134"/>
    </row>
    <row r="53" spans="1:37" ht="12.75" customHeight="1">
      <c r="A53" s="748"/>
      <c r="B53" s="750"/>
      <c r="C53" s="779">
        <f>IF(B53="",B53,VLOOKUP(B53,'[2]Список уч-ов'!$A:$K,11,FALSE))</f>
        <v>0</v>
      </c>
      <c r="D53" s="781" t="e">
        <f>IF(C53="",C53,VLOOKUP(C53,'[2]Список уч-ов'!$A:$K,11,FALSE))</f>
        <v>#N/A</v>
      </c>
      <c r="E53" s="785"/>
      <c r="F53" s="786"/>
      <c r="G53" s="787"/>
      <c r="H53" s="144"/>
      <c r="I53" s="142"/>
      <c r="J53" s="163"/>
      <c r="K53" s="164"/>
      <c r="L53" s="142"/>
      <c r="M53" s="163"/>
      <c r="N53" s="164"/>
      <c r="O53" s="142"/>
      <c r="P53" s="163"/>
      <c r="Q53" s="164"/>
      <c r="R53" s="142"/>
      <c r="S53" s="163"/>
      <c r="T53" s="144"/>
      <c r="U53" s="145"/>
      <c r="V53" s="146"/>
      <c r="W53" s="164"/>
      <c r="X53" s="142"/>
      <c r="Y53" s="163"/>
      <c r="Z53" s="164"/>
      <c r="AA53" s="142"/>
      <c r="AB53" s="146"/>
      <c r="AC53" s="164"/>
      <c r="AD53" s="142"/>
      <c r="AE53" s="163"/>
      <c r="AF53" s="768"/>
      <c r="AG53" s="756"/>
      <c r="AH53" s="777"/>
      <c r="AK53" s="134"/>
    </row>
    <row r="54" spans="1:37" ht="12.75" customHeight="1">
      <c r="A54" s="747">
        <v>2</v>
      </c>
      <c r="B54" s="749"/>
      <c r="C54" s="778">
        <f>IF(B54="",B54,VLOOKUP(B54,'Список уч-ов'!A:M,3,FALSE))</f>
        <v>0</v>
      </c>
      <c r="D54" s="780">
        <f>IF(B54="",B54,VLOOKUP(B54,'Список уч-ов'!A:M,7,FALSE))</f>
        <v>0</v>
      </c>
      <c r="E54" s="166"/>
      <c r="F54" s="136"/>
      <c r="G54" s="140"/>
      <c r="H54" s="782"/>
      <c r="I54" s="783"/>
      <c r="J54" s="784"/>
      <c r="K54" s="138"/>
      <c r="L54" s="136"/>
      <c r="M54" s="140"/>
      <c r="N54" s="138"/>
      <c r="O54" s="136"/>
      <c r="P54" s="140"/>
      <c r="Q54" s="138"/>
      <c r="R54" s="136"/>
      <c r="S54" s="140"/>
      <c r="T54" s="138"/>
      <c r="U54" s="139"/>
      <c r="V54" s="140"/>
      <c r="W54" s="138"/>
      <c r="X54" s="136"/>
      <c r="Y54" s="140"/>
      <c r="Z54" s="138"/>
      <c r="AA54" s="136"/>
      <c r="AB54" s="140"/>
      <c r="AC54" s="138"/>
      <c r="AD54" s="136"/>
      <c r="AE54" s="140"/>
      <c r="AF54" s="755">
        <f>F54+L54+O54+R54+U54+X54+AA54+AD54</f>
        <v>0</v>
      </c>
      <c r="AG54" s="755"/>
      <c r="AH54" s="776">
        <f>IF(B54="","",(RANK(AF54,AF52:AF63)))</f>
      </c>
      <c r="AK54" s="134"/>
    </row>
    <row r="55" spans="1:34" ht="12.75" customHeight="1">
      <c r="A55" s="748"/>
      <c r="B55" s="750"/>
      <c r="C55" s="779">
        <f>IF(B55="",B55,VLOOKUP(B55,'[2]Список уч-ов'!$A:$K,11,FALSE))</f>
        <v>0</v>
      </c>
      <c r="D55" s="781" t="e">
        <f>IF(C55="",C55,VLOOKUP(C55,'[2]Список уч-ов'!$A:$K,11,FALSE))</f>
        <v>#N/A</v>
      </c>
      <c r="E55" s="167"/>
      <c r="F55" s="142"/>
      <c r="G55" s="143"/>
      <c r="H55" s="785"/>
      <c r="I55" s="786"/>
      <c r="J55" s="787"/>
      <c r="K55" s="141"/>
      <c r="L55" s="142"/>
      <c r="M55" s="163"/>
      <c r="N55" s="164"/>
      <c r="O55" s="142"/>
      <c r="P55" s="163"/>
      <c r="Q55" s="164"/>
      <c r="R55" s="142"/>
      <c r="S55" s="163"/>
      <c r="T55" s="144"/>
      <c r="U55" s="150"/>
      <c r="V55" s="146"/>
      <c r="W55" s="164"/>
      <c r="X55" s="142"/>
      <c r="Y55" s="163"/>
      <c r="Z55" s="164"/>
      <c r="AA55" s="142"/>
      <c r="AB55" s="146"/>
      <c r="AC55" s="164"/>
      <c r="AD55" s="142"/>
      <c r="AE55" s="163"/>
      <c r="AF55" s="768"/>
      <c r="AG55" s="756"/>
      <c r="AH55" s="777"/>
    </row>
    <row r="56" spans="1:34" ht="12.75" customHeight="1">
      <c r="A56" s="747">
        <v>3</v>
      </c>
      <c r="B56" s="749"/>
      <c r="C56" s="778">
        <f>IF(B56="",B56,VLOOKUP(B56,'Список уч-ов'!A:M,3,FALSE))</f>
        <v>0</v>
      </c>
      <c r="D56" s="780">
        <f>IF(B56="",B56,VLOOKUP(B56,'Список уч-ов'!A:M,7,FALSE))</f>
        <v>0</v>
      </c>
      <c r="E56" s="166"/>
      <c r="F56" s="136"/>
      <c r="G56" s="140"/>
      <c r="H56" s="138"/>
      <c r="I56" s="136"/>
      <c r="J56" s="140"/>
      <c r="K56" s="782"/>
      <c r="L56" s="783"/>
      <c r="M56" s="784"/>
      <c r="N56" s="138"/>
      <c r="O56" s="136"/>
      <c r="P56" s="140"/>
      <c r="Q56" s="138"/>
      <c r="R56" s="136"/>
      <c r="S56" s="140"/>
      <c r="T56" s="138"/>
      <c r="U56" s="139"/>
      <c r="V56" s="140"/>
      <c r="W56" s="138"/>
      <c r="X56" s="136"/>
      <c r="Y56" s="140"/>
      <c r="Z56" s="138"/>
      <c r="AA56" s="136"/>
      <c r="AB56" s="140"/>
      <c r="AC56" s="138"/>
      <c r="AD56" s="136"/>
      <c r="AE56" s="140"/>
      <c r="AF56" s="755">
        <f>F56+I56+O56+R56+U56+X56+AA56+AD56</f>
        <v>0</v>
      </c>
      <c r="AG56" s="757"/>
      <c r="AH56" s="776">
        <f>IF(B56="","",(RANK(AF56,AF52:AF63)))</f>
      </c>
    </row>
    <row r="57" spans="1:34" ht="12.75" customHeight="1">
      <c r="A57" s="748"/>
      <c r="B57" s="750"/>
      <c r="C57" s="779">
        <f>IF(B57="",B57,VLOOKUP(B57,'[2]Список уч-ов'!$A:$K,11,FALSE))</f>
        <v>0</v>
      </c>
      <c r="D57" s="781" t="e">
        <f>IF(C57="",C57,VLOOKUP(C57,'[2]Список уч-ов'!$A:$K,11,FALSE))</f>
        <v>#N/A</v>
      </c>
      <c r="E57" s="167"/>
      <c r="F57" s="142"/>
      <c r="G57" s="163"/>
      <c r="H57" s="164"/>
      <c r="I57" s="142"/>
      <c r="J57" s="143"/>
      <c r="K57" s="785"/>
      <c r="L57" s="786"/>
      <c r="M57" s="787"/>
      <c r="N57" s="141"/>
      <c r="O57" s="142"/>
      <c r="P57" s="163"/>
      <c r="Q57" s="164"/>
      <c r="R57" s="142"/>
      <c r="S57" s="163"/>
      <c r="T57" s="144"/>
      <c r="U57" s="145"/>
      <c r="V57" s="146"/>
      <c r="W57" s="164"/>
      <c r="X57" s="142"/>
      <c r="Y57" s="163"/>
      <c r="Z57" s="164"/>
      <c r="AA57" s="142"/>
      <c r="AB57" s="146"/>
      <c r="AC57" s="164"/>
      <c r="AD57" s="142"/>
      <c r="AE57" s="163"/>
      <c r="AF57" s="768"/>
      <c r="AG57" s="758"/>
      <c r="AH57" s="777"/>
    </row>
    <row r="58" spans="1:34" ht="12.75" customHeight="1">
      <c r="A58" s="747">
        <v>4</v>
      </c>
      <c r="B58" s="749"/>
      <c r="C58" s="778">
        <f>IF(B58="",B58,VLOOKUP(B58,'Список уч-ов'!A:M,3,FALSE))</f>
        <v>0</v>
      </c>
      <c r="D58" s="780">
        <f>IF(B58="",B58,VLOOKUP(B58,'Список уч-ов'!A:M,7,FALSE))</f>
        <v>0</v>
      </c>
      <c r="E58" s="166"/>
      <c r="F58" s="136"/>
      <c r="G58" s="140"/>
      <c r="H58" s="138"/>
      <c r="I58" s="136"/>
      <c r="J58" s="140"/>
      <c r="K58" s="138"/>
      <c r="L58" s="136"/>
      <c r="M58" s="140"/>
      <c r="N58" s="782"/>
      <c r="O58" s="783"/>
      <c r="P58" s="784"/>
      <c r="Q58" s="138"/>
      <c r="R58" s="136"/>
      <c r="S58" s="140"/>
      <c r="T58" s="138"/>
      <c r="U58" s="139"/>
      <c r="V58" s="140"/>
      <c r="W58" s="138"/>
      <c r="X58" s="136"/>
      <c r="Y58" s="140"/>
      <c r="Z58" s="138"/>
      <c r="AA58" s="136"/>
      <c r="AB58" s="140"/>
      <c r="AC58" s="138"/>
      <c r="AD58" s="136"/>
      <c r="AE58" s="140"/>
      <c r="AF58" s="755">
        <f>F58+I58+L58+R58+U58+X58+AA58+AD58</f>
        <v>0</v>
      </c>
      <c r="AG58" s="757"/>
      <c r="AH58" s="776">
        <f>IF(B58="","",(RANK(AF58,AF52:AF63)))</f>
      </c>
    </row>
    <row r="59" spans="1:34" ht="12.75" customHeight="1">
      <c r="A59" s="748"/>
      <c r="B59" s="750"/>
      <c r="C59" s="779">
        <f>IF(B59="",B59,VLOOKUP(B59,'[2]Список уч-ов'!$A:$K,11,FALSE))</f>
        <v>0</v>
      </c>
      <c r="D59" s="781" t="e">
        <f>IF(C59="",C59,VLOOKUP(C59,'[2]Список уч-ов'!$A:$K,11,FALSE))</f>
        <v>#N/A</v>
      </c>
      <c r="E59" s="167"/>
      <c r="F59" s="142"/>
      <c r="G59" s="163"/>
      <c r="H59" s="164"/>
      <c r="I59" s="142"/>
      <c r="J59" s="163"/>
      <c r="K59" s="164"/>
      <c r="L59" s="142"/>
      <c r="M59" s="143"/>
      <c r="N59" s="785"/>
      <c r="O59" s="786"/>
      <c r="P59" s="787"/>
      <c r="Q59" s="141"/>
      <c r="R59" s="142"/>
      <c r="S59" s="163"/>
      <c r="T59" s="144"/>
      <c r="U59" s="145"/>
      <c r="V59" s="146"/>
      <c r="W59" s="164"/>
      <c r="X59" s="142"/>
      <c r="Y59" s="163"/>
      <c r="Z59" s="164"/>
      <c r="AA59" s="142"/>
      <c r="AB59" s="146"/>
      <c r="AC59" s="141"/>
      <c r="AD59" s="142"/>
      <c r="AE59" s="163"/>
      <c r="AF59" s="768"/>
      <c r="AG59" s="758"/>
      <c r="AH59" s="777"/>
    </row>
    <row r="60" spans="1:34" ht="12.75" customHeight="1">
      <c r="A60" s="747">
        <v>5</v>
      </c>
      <c r="B60" s="749"/>
      <c r="C60" s="778">
        <f>IF(B60="",B60,VLOOKUP(B60,'Список уч-ов'!A:M,3,FALSE))</f>
        <v>0</v>
      </c>
      <c r="D60" s="780">
        <f>IF(B60="",B60,VLOOKUP(B60,'Список уч-ов'!A:M,7,FALSE))</f>
        <v>0</v>
      </c>
      <c r="E60" s="166"/>
      <c r="F60" s="136"/>
      <c r="G60" s="140"/>
      <c r="H60" s="138"/>
      <c r="I60" s="136"/>
      <c r="J60" s="140"/>
      <c r="K60" s="138"/>
      <c r="L60" s="136"/>
      <c r="M60" s="140"/>
      <c r="N60" s="138"/>
      <c r="O60" s="136"/>
      <c r="P60" s="140"/>
      <c r="Q60" s="782"/>
      <c r="R60" s="783"/>
      <c r="S60" s="784"/>
      <c r="T60" s="138"/>
      <c r="U60" s="139"/>
      <c r="V60" s="151"/>
      <c r="W60" s="138"/>
      <c r="X60" s="136"/>
      <c r="Y60" s="140"/>
      <c r="Z60" s="138"/>
      <c r="AA60" s="136"/>
      <c r="AB60" s="151"/>
      <c r="AC60" s="135"/>
      <c r="AD60" s="136"/>
      <c r="AE60" s="137"/>
      <c r="AF60" s="755">
        <f>F60+I60+L60+O60+U60+X60+AA60+AD60</f>
        <v>0</v>
      </c>
      <c r="AG60" s="757"/>
      <c r="AH60" s="776">
        <f>IF(B60="","",(RANK(AF60,AF52:AF63)))</f>
      </c>
    </row>
    <row r="61" spans="1:34" ht="12.75" customHeight="1">
      <c r="A61" s="748"/>
      <c r="B61" s="750"/>
      <c r="C61" s="779">
        <f>IF(B61="",B61,VLOOKUP(B61,'[2]Список уч-ов'!$A:$K,11,FALSE))</f>
        <v>0</v>
      </c>
      <c r="D61" s="781" t="e">
        <f>IF(C61="",C61,VLOOKUP(C61,'[2]Список уч-ов'!$A:$K,11,FALSE))</f>
        <v>#N/A</v>
      </c>
      <c r="E61" s="167"/>
      <c r="F61" s="142"/>
      <c r="G61" s="165"/>
      <c r="H61" s="168"/>
      <c r="I61" s="142"/>
      <c r="J61" s="165"/>
      <c r="K61" s="168"/>
      <c r="L61" s="142"/>
      <c r="M61" s="165"/>
      <c r="N61" s="168"/>
      <c r="O61" s="142"/>
      <c r="P61" s="146"/>
      <c r="Q61" s="785"/>
      <c r="R61" s="786"/>
      <c r="S61" s="787"/>
      <c r="T61" s="144"/>
      <c r="U61" s="150"/>
      <c r="V61" s="146"/>
      <c r="W61" s="168"/>
      <c r="X61" s="142"/>
      <c r="Y61" s="165"/>
      <c r="Z61" s="168"/>
      <c r="AA61" s="142"/>
      <c r="AB61" s="146"/>
      <c r="AC61" s="141"/>
      <c r="AD61" s="142"/>
      <c r="AE61" s="143"/>
      <c r="AF61" s="768"/>
      <c r="AG61" s="758"/>
      <c r="AH61" s="777"/>
    </row>
    <row r="62" spans="1:34" ht="12.75" customHeight="1">
      <c r="A62" s="747" t="s">
        <v>12</v>
      </c>
      <c r="B62" s="749"/>
      <c r="C62" s="778">
        <f>IF(B62="",B62,VLOOKUP(B62,'Список уч-ов'!A:M,3,FALSE))</f>
        <v>0</v>
      </c>
      <c r="D62" s="780">
        <f>IF(B62="",B62,VLOOKUP(B62,'Список уч-ов'!A:M,7,FALSE))</f>
        <v>0</v>
      </c>
      <c r="E62" s="148"/>
      <c r="F62" s="136"/>
      <c r="G62" s="137"/>
      <c r="H62" s="135"/>
      <c r="I62" s="136"/>
      <c r="J62" s="137"/>
      <c r="K62" s="135"/>
      <c r="L62" s="136"/>
      <c r="M62" s="137"/>
      <c r="N62" s="135"/>
      <c r="O62" s="136"/>
      <c r="P62" s="137"/>
      <c r="Q62" s="135"/>
      <c r="R62" s="136"/>
      <c r="S62" s="137"/>
      <c r="T62" s="138"/>
      <c r="U62" s="139"/>
      <c r="V62" s="151"/>
      <c r="W62" s="138"/>
      <c r="X62" s="139"/>
      <c r="Y62" s="140"/>
      <c r="Z62" s="138"/>
      <c r="AA62" s="139"/>
      <c r="AB62" s="151"/>
      <c r="AC62" s="769"/>
      <c r="AD62" s="770"/>
      <c r="AE62" s="771"/>
      <c r="AF62" s="755">
        <f>F62+I62+L62+O62+U62+X62+AA62+R62</f>
        <v>0</v>
      </c>
      <c r="AG62" s="757"/>
      <c r="AH62" s="776">
        <f>IF(B62="","",(RANK(AF62,AF52:AF63)))</f>
      </c>
    </row>
    <row r="63" spans="1:34" ht="12.75" customHeight="1">
      <c r="A63" s="748"/>
      <c r="B63" s="764"/>
      <c r="C63" s="779">
        <f>IF(B63="",B63,VLOOKUP(B63,'[2]Список уч-ов'!$A:$K,11,FALSE))</f>
        <v>0</v>
      </c>
      <c r="D63" s="781" t="e">
        <f>IF(C63="",C63,VLOOKUP(C63,'[2]Список уч-ов'!$A:$K,11,FALSE))</f>
        <v>#N/A</v>
      </c>
      <c r="E63" s="149"/>
      <c r="F63" s="142"/>
      <c r="G63" s="143"/>
      <c r="H63" s="141"/>
      <c r="I63" s="142"/>
      <c r="J63" s="143"/>
      <c r="K63" s="141"/>
      <c r="L63" s="142"/>
      <c r="M63" s="143"/>
      <c r="N63" s="141"/>
      <c r="O63" s="142"/>
      <c r="P63" s="143"/>
      <c r="Q63" s="141"/>
      <c r="R63" s="142"/>
      <c r="S63" s="143"/>
      <c r="T63" s="144"/>
      <c r="U63" s="150"/>
      <c r="V63" s="146"/>
      <c r="W63" s="144"/>
      <c r="X63" s="147"/>
      <c r="Y63" s="146"/>
      <c r="Z63" s="144"/>
      <c r="AA63" s="147"/>
      <c r="AB63" s="146"/>
      <c r="AC63" s="772"/>
      <c r="AD63" s="773"/>
      <c r="AE63" s="774"/>
      <c r="AF63" s="768"/>
      <c r="AG63" s="758"/>
      <c r="AH63" s="777"/>
    </row>
    <row r="64" spans="1:34" ht="12.75" customHeight="1">
      <c r="A64" s="152"/>
      <c r="B64" s="169"/>
      <c r="C64" s="154"/>
      <c r="D64" s="185"/>
      <c r="E64" s="156"/>
      <c r="F64" s="187"/>
      <c r="G64" s="159"/>
      <c r="H64" s="159"/>
      <c r="I64" s="187"/>
      <c r="J64" s="159"/>
      <c r="K64" s="159"/>
      <c r="L64" s="187"/>
      <c r="M64" s="159"/>
      <c r="N64" s="159"/>
      <c r="O64" s="187"/>
      <c r="P64" s="158"/>
      <c r="Q64" s="170"/>
      <c r="R64" s="170"/>
      <c r="S64" s="170"/>
      <c r="T64" s="158"/>
      <c r="U64" s="157"/>
      <c r="V64" s="158"/>
      <c r="W64" s="159"/>
      <c r="X64" s="187"/>
      <c r="Y64" s="159"/>
      <c r="Z64" s="159"/>
      <c r="AA64" s="187"/>
      <c r="AB64" s="158"/>
      <c r="AC64" s="170"/>
      <c r="AD64" s="170"/>
      <c r="AE64" s="170"/>
      <c r="AF64" s="161"/>
      <c r="AG64" s="162"/>
      <c r="AH64" s="186"/>
    </row>
    <row r="65" spans="1:34" ht="12.75" customHeight="1">
      <c r="A65" s="114" t="str">
        <f>'Список уч-ов'!$B$22</f>
        <v>Главный судья - судья ВК</v>
      </c>
      <c r="B65" s="169"/>
      <c r="C65" s="129"/>
      <c r="D65" s="185"/>
      <c r="E65" s="156"/>
      <c r="F65" s="157"/>
      <c r="G65" s="159"/>
      <c r="H65" s="159"/>
      <c r="I65" s="157"/>
      <c r="J65" s="159"/>
      <c r="K65" s="159"/>
      <c r="L65" s="157"/>
      <c r="M65" s="159"/>
      <c r="N65" s="159"/>
      <c r="O65" s="157"/>
      <c r="P65" s="158"/>
      <c r="Q65" s="170"/>
      <c r="R65" s="129"/>
      <c r="S65" s="170"/>
      <c r="T65" s="158"/>
      <c r="U65" s="157"/>
      <c r="V65" s="158"/>
      <c r="W65" s="159"/>
      <c r="X65" s="187"/>
      <c r="Y65" s="159"/>
      <c r="Z65" s="159"/>
      <c r="AA65" s="187"/>
      <c r="AB65" s="158"/>
      <c r="AC65" s="170"/>
      <c r="AD65" s="129"/>
      <c r="AE65" s="170"/>
      <c r="AF65" s="161"/>
      <c r="AG65" s="162"/>
      <c r="AH65" s="188" t="str">
        <f>'Список уч-ов'!$H$22</f>
        <v>Е.Е.Демчук (г. Самара)</v>
      </c>
    </row>
    <row r="66" spans="1:34" ht="12.75" customHeight="1">
      <c r="A66" s="114"/>
      <c r="B66" s="169"/>
      <c r="C66" s="129"/>
      <c r="D66" s="185"/>
      <c r="E66" s="156"/>
      <c r="F66" s="157"/>
      <c r="G66" s="159"/>
      <c r="H66" s="159"/>
      <c r="I66" s="157"/>
      <c r="J66" s="159"/>
      <c r="K66" s="159"/>
      <c r="L66" s="157"/>
      <c r="M66" s="159"/>
      <c r="N66" s="159"/>
      <c r="O66" s="157"/>
      <c r="P66" s="158"/>
      <c r="Q66" s="170"/>
      <c r="R66" s="129"/>
      <c r="S66" s="170"/>
      <c r="T66" s="158"/>
      <c r="U66" s="157"/>
      <c r="V66" s="158"/>
      <c r="W66" s="159"/>
      <c r="X66" s="187"/>
      <c r="Y66" s="159"/>
      <c r="Z66" s="159"/>
      <c r="AA66" s="187"/>
      <c r="AB66" s="158"/>
      <c r="AC66" s="170"/>
      <c r="AD66" s="129"/>
      <c r="AE66" s="170"/>
      <c r="AF66" s="161"/>
      <c r="AG66" s="162"/>
      <c r="AH66" s="188"/>
    </row>
    <row r="67" spans="1:34" ht="12.75" customHeight="1">
      <c r="A67" s="114" t="str">
        <f>'Список уч-ов'!$B$24</f>
        <v>Главный секретарь - судья МК</v>
      </c>
      <c r="B67" s="169"/>
      <c r="C67" s="129"/>
      <c r="D67" s="185"/>
      <c r="E67" s="156"/>
      <c r="F67" s="157"/>
      <c r="G67" s="159"/>
      <c r="H67" s="159"/>
      <c r="I67" s="157"/>
      <c r="J67" s="159"/>
      <c r="K67" s="159"/>
      <c r="L67" s="157"/>
      <c r="M67" s="159"/>
      <c r="N67" s="159"/>
      <c r="O67" s="157"/>
      <c r="P67" s="158"/>
      <c r="Q67" s="170"/>
      <c r="R67" s="129"/>
      <c r="S67" s="170"/>
      <c r="T67" s="158"/>
      <c r="U67" s="157"/>
      <c r="V67" s="158"/>
      <c r="W67" s="159"/>
      <c r="X67" s="187"/>
      <c r="Y67" s="159"/>
      <c r="Z67" s="159"/>
      <c r="AA67" s="187"/>
      <c r="AB67" s="158"/>
      <c r="AC67" s="170"/>
      <c r="AD67" s="129"/>
      <c r="AE67" s="170"/>
      <c r="AF67" s="161"/>
      <c r="AG67" s="162"/>
      <c r="AH67" s="188" t="str">
        <f>'Список уч-ов'!$H$24</f>
        <v>А.В.Александров (г. Казань)</v>
      </c>
    </row>
    <row r="68" spans="1:34" ht="15.75" customHeight="1">
      <c r="A68" s="127" t="str">
        <f>A5</f>
        <v>Предварительный этап</v>
      </c>
      <c r="B68" s="220"/>
      <c r="C68" s="124"/>
      <c r="D68" s="125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7" t="s">
        <v>76</v>
      </c>
      <c r="AG68" s="128"/>
      <c r="AH68" s="128"/>
    </row>
    <row r="69" spans="1:37" ht="12.75" customHeight="1">
      <c r="A69" s="130" t="s">
        <v>2</v>
      </c>
      <c r="B69" s="221"/>
      <c r="C69" s="131" t="s">
        <v>3</v>
      </c>
      <c r="D69" s="132" t="s">
        <v>13</v>
      </c>
      <c r="E69" s="761">
        <v>1</v>
      </c>
      <c r="F69" s="762"/>
      <c r="G69" s="763"/>
      <c r="H69" s="761">
        <v>2</v>
      </c>
      <c r="I69" s="762"/>
      <c r="J69" s="763"/>
      <c r="K69" s="761">
        <v>3</v>
      </c>
      <c r="L69" s="762"/>
      <c r="M69" s="763"/>
      <c r="N69" s="761">
        <v>4</v>
      </c>
      <c r="O69" s="762"/>
      <c r="P69" s="763"/>
      <c r="Q69" s="761">
        <v>5</v>
      </c>
      <c r="R69" s="762"/>
      <c r="S69" s="763"/>
      <c r="T69" s="761"/>
      <c r="U69" s="762"/>
      <c r="V69" s="763"/>
      <c r="W69" s="761" t="s">
        <v>15</v>
      </c>
      <c r="X69" s="762"/>
      <c r="Y69" s="763"/>
      <c r="Z69" s="761" t="s">
        <v>16</v>
      </c>
      <c r="AA69" s="762"/>
      <c r="AB69" s="763"/>
      <c r="AC69" s="761" t="s">
        <v>12</v>
      </c>
      <c r="AD69" s="762"/>
      <c r="AE69" s="763"/>
      <c r="AF69" s="133" t="s">
        <v>4</v>
      </c>
      <c r="AG69" s="133" t="s">
        <v>5</v>
      </c>
      <c r="AH69" s="133" t="s">
        <v>6</v>
      </c>
      <c r="AK69" s="134"/>
    </row>
    <row r="70" spans="1:37" ht="12.75" customHeight="1">
      <c r="A70" s="747">
        <v>1</v>
      </c>
      <c r="B70" s="749"/>
      <c r="C70" s="778">
        <f>IF(B70="",B70,VLOOKUP(B70,'Список уч-ов'!A:M,3,FALSE))</f>
        <v>0</v>
      </c>
      <c r="D70" s="780">
        <f>IF(B70="",B70,VLOOKUP(B70,'Список уч-ов'!A:M,7,FALSE))</f>
        <v>0</v>
      </c>
      <c r="E70" s="782"/>
      <c r="F70" s="783"/>
      <c r="G70" s="784"/>
      <c r="H70" s="138"/>
      <c r="I70" s="136"/>
      <c r="J70" s="140"/>
      <c r="K70" s="138"/>
      <c r="L70" s="136"/>
      <c r="M70" s="140"/>
      <c r="N70" s="138"/>
      <c r="O70" s="136"/>
      <c r="P70" s="140"/>
      <c r="Q70" s="138"/>
      <c r="R70" s="136"/>
      <c r="S70" s="140"/>
      <c r="T70" s="138"/>
      <c r="U70" s="139"/>
      <c r="V70" s="140"/>
      <c r="W70" s="138"/>
      <c r="X70" s="136"/>
      <c r="Y70" s="140"/>
      <c r="Z70" s="138"/>
      <c r="AA70" s="136"/>
      <c r="AB70" s="140"/>
      <c r="AC70" s="138"/>
      <c r="AD70" s="136"/>
      <c r="AE70" s="140"/>
      <c r="AF70" s="755">
        <f>I70+L70+O70+R70+U70+X70+AA70+AD70</f>
        <v>0</v>
      </c>
      <c r="AG70" s="755"/>
      <c r="AH70" s="776">
        <f>IF(B70="","",(RANK(AF70,AF70:AF81)))</f>
      </c>
      <c r="AK70" s="134"/>
    </row>
    <row r="71" spans="1:37" ht="12.75" customHeight="1">
      <c r="A71" s="748"/>
      <c r="B71" s="750"/>
      <c r="C71" s="779">
        <f>IF(B71="",B71,VLOOKUP(B71,'[2]Список уч-ов'!$A:$K,11,FALSE))</f>
        <v>0</v>
      </c>
      <c r="D71" s="781" t="e">
        <f>IF(C71="",C71,VLOOKUP(C71,'[2]Список уч-ов'!$A:$K,11,FALSE))</f>
        <v>#N/A</v>
      </c>
      <c r="E71" s="785"/>
      <c r="F71" s="786"/>
      <c r="G71" s="787"/>
      <c r="H71" s="144"/>
      <c r="I71" s="142"/>
      <c r="J71" s="163"/>
      <c r="K71" s="164"/>
      <c r="L71" s="142"/>
      <c r="M71" s="163"/>
      <c r="N71" s="164"/>
      <c r="O71" s="142"/>
      <c r="P71" s="163"/>
      <c r="Q71" s="164"/>
      <c r="R71" s="142"/>
      <c r="S71" s="163"/>
      <c r="T71" s="144"/>
      <c r="U71" s="145"/>
      <c r="V71" s="146"/>
      <c r="W71" s="164"/>
      <c r="X71" s="142"/>
      <c r="Y71" s="163"/>
      <c r="Z71" s="164"/>
      <c r="AA71" s="142"/>
      <c r="AB71" s="146"/>
      <c r="AC71" s="164"/>
      <c r="AD71" s="142"/>
      <c r="AE71" s="163"/>
      <c r="AF71" s="768"/>
      <c r="AG71" s="756"/>
      <c r="AH71" s="777"/>
      <c r="AK71" s="134"/>
    </row>
    <row r="72" spans="1:37" ht="12.75" customHeight="1">
      <c r="A72" s="747">
        <v>2</v>
      </c>
      <c r="B72" s="749"/>
      <c r="C72" s="778">
        <f>IF(B72="",B72,VLOOKUP(B72,'Список уч-ов'!A:M,3,FALSE))</f>
        <v>0</v>
      </c>
      <c r="D72" s="780">
        <f>IF(B72="",B72,VLOOKUP(B72,'Список уч-ов'!A:M,7,FALSE))</f>
        <v>0</v>
      </c>
      <c r="E72" s="166"/>
      <c r="F72" s="136"/>
      <c r="G72" s="140"/>
      <c r="H72" s="782"/>
      <c r="I72" s="783"/>
      <c r="J72" s="784"/>
      <c r="K72" s="138"/>
      <c r="L72" s="136"/>
      <c r="M72" s="140"/>
      <c r="N72" s="138"/>
      <c r="O72" s="136"/>
      <c r="P72" s="140"/>
      <c r="Q72" s="138"/>
      <c r="R72" s="136"/>
      <c r="S72" s="140"/>
      <c r="T72" s="138"/>
      <c r="U72" s="139"/>
      <c r="V72" s="140"/>
      <c r="W72" s="138"/>
      <c r="X72" s="136"/>
      <c r="Y72" s="140"/>
      <c r="Z72" s="138"/>
      <c r="AA72" s="136"/>
      <c r="AB72" s="140"/>
      <c r="AC72" s="138"/>
      <c r="AD72" s="136"/>
      <c r="AE72" s="140"/>
      <c r="AF72" s="755">
        <f>F72+L72+O72+R72+U72+X72+AA72+AD72</f>
        <v>0</v>
      </c>
      <c r="AG72" s="755"/>
      <c r="AH72" s="776">
        <f>IF(B72="","",(RANK(AF72,AF70:AF81)))</f>
      </c>
      <c r="AK72" s="134"/>
    </row>
    <row r="73" spans="1:34" ht="12.75" customHeight="1">
      <c r="A73" s="748"/>
      <c r="B73" s="750"/>
      <c r="C73" s="779">
        <f>IF(B73="",B73,VLOOKUP(B73,'[2]Список уч-ов'!$A:$K,11,FALSE))</f>
        <v>0</v>
      </c>
      <c r="D73" s="781" t="e">
        <f>IF(C73="",C73,VLOOKUP(C73,'[2]Список уч-ов'!$A:$K,11,FALSE))</f>
        <v>#N/A</v>
      </c>
      <c r="E73" s="167"/>
      <c r="F73" s="142"/>
      <c r="G73" s="143"/>
      <c r="H73" s="785"/>
      <c r="I73" s="786"/>
      <c r="J73" s="787"/>
      <c r="K73" s="141"/>
      <c r="L73" s="142"/>
      <c r="M73" s="163"/>
      <c r="N73" s="164"/>
      <c r="O73" s="142"/>
      <c r="P73" s="163"/>
      <c r="Q73" s="164"/>
      <c r="R73" s="142"/>
      <c r="S73" s="163"/>
      <c r="T73" s="144"/>
      <c r="U73" s="150"/>
      <c r="V73" s="146"/>
      <c r="W73" s="164"/>
      <c r="X73" s="142"/>
      <c r="Y73" s="163"/>
      <c r="Z73" s="164"/>
      <c r="AA73" s="142"/>
      <c r="AB73" s="146"/>
      <c r="AC73" s="164"/>
      <c r="AD73" s="142"/>
      <c r="AE73" s="163"/>
      <c r="AF73" s="768"/>
      <c r="AG73" s="756"/>
      <c r="AH73" s="777"/>
    </row>
    <row r="74" spans="1:34" ht="12.75" customHeight="1">
      <c r="A74" s="747">
        <v>3</v>
      </c>
      <c r="B74" s="749"/>
      <c r="C74" s="778">
        <f>IF(B74="",B74,VLOOKUP(B74,'Список уч-ов'!A:M,3,FALSE))</f>
        <v>0</v>
      </c>
      <c r="D74" s="780">
        <f>IF(B74="",B74,VLOOKUP(B74,'Список уч-ов'!A:M,7,FALSE))</f>
        <v>0</v>
      </c>
      <c r="E74" s="166"/>
      <c r="F74" s="136"/>
      <c r="G74" s="140"/>
      <c r="H74" s="138"/>
      <c r="I74" s="136"/>
      <c r="J74" s="140"/>
      <c r="K74" s="782"/>
      <c r="L74" s="783"/>
      <c r="M74" s="784"/>
      <c r="N74" s="138"/>
      <c r="O74" s="136"/>
      <c r="P74" s="140"/>
      <c r="Q74" s="138"/>
      <c r="R74" s="136"/>
      <c r="S74" s="140"/>
      <c r="T74" s="138"/>
      <c r="U74" s="139"/>
      <c r="V74" s="140"/>
      <c r="W74" s="138"/>
      <c r="X74" s="136"/>
      <c r="Y74" s="140"/>
      <c r="Z74" s="138"/>
      <c r="AA74" s="136"/>
      <c r="AB74" s="140"/>
      <c r="AC74" s="138"/>
      <c r="AD74" s="136"/>
      <c r="AE74" s="140"/>
      <c r="AF74" s="755">
        <f>F74+I74+O74+R74+U74+X74+AA74+AD74</f>
        <v>0</v>
      </c>
      <c r="AG74" s="757"/>
      <c r="AH74" s="776">
        <f>IF(B74="","",(RANK(AF74,AF70:AF81)))</f>
      </c>
    </row>
    <row r="75" spans="1:34" ht="12.75" customHeight="1">
      <c r="A75" s="748"/>
      <c r="B75" s="750"/>
      <c r="C75" s="779">
        <f>IF(B75="",B75,VLOOKUP(B75,'[2]Список уч-ов'!$A:$K,11,FALSE))</f>
        <v>0</v>
      </c>
      <c r="D75" s="781" t="e">
        <f>IF(C75="",C75,VLOOKUP(C75,'[2]Список уч-ов'!$A:$K,11,FALSE))</f>
        <v>#N/A</v>
      </c>
      <c r="E75" s="167"/>
      <c r="F75" s="142"/>
      <c r="G75" s="163"/>
      <c r="H75" s="164"/>
      <c r="I75" s="142"/>
      <c r="J75" s="143"/>
      <c r="K75" s="785"/>
      <c r="L75" s="786"/>
      <c r="M75" s="787"/>
      <c r="N75" s="141"/>
      <c r="O75" s="142"/>
      <c r="P75" s="163"/>
      <c r="Q75" s="164"/>
      <c r="R75" s="142"/>
      <c r="S75" s="163"/>
      <c r="T75" s="144"/>
      <c r="U75" s="145"/>
      <c r="V75" s="146"/>
      <c r="W75" s="164"/>
      <c r="X75" s="142"/>
      <c r="Y75" s="163"/>
      <c r="Z75" s="164"/>
      <c r="AA75" s="142"/>
      <c r="AB75" s="146"/>
      <c r="AC75" s="164"/>
      <c r="AD75" s="142"/>
      <c r="AE75" s="163"/>
      <c r="AF75" s="768"/>
      <c r="AG75" s="758"/>
      <c r="AH75" s="777"/>
    </row>
    <row r="76" spans="1:34" ht="12.75" customHeight="1">
      <c r="A76" s="747">
        <v>4</v>
      </c>
      <c r="B76" s="749"/>
      <c r="C76" s="778">
        <f>IF(B76="",B76,VLOOKUP(B76,'Список уч-ов'!A:M,3,FALSE))</f>
        <v>0</v>
      </c>
      <c r="D76" s="780">
        <f>IF(B76="",B76,VLOOKUP(B76,'Список уч-ов'!A:M,7,FALSE))</f>
        <v>0</v>
      </c>
      <c r="E76" s="166"/>
      <c r="F76" s="136"/>
      <c r="G76" s="140"/>
      <c r="H76" s="138"/>
      <c r="I76" s="136"/>
      <c r="J76" s="140"/>
      <c r="K76" s="138"/>
      <c r="L76" s="136"/>
      <c r="M76" s="140"/>
      <c r="N76" s="782"/>
      <c r="O76" s="783"/>
      <c r="P76" s="784"/>
      <c r="Q76" s="138"/>
      <c r="R76" s="136"/>
      <c r="S76" s="140"/>
      <c r="T76" s="138"/>
      <c r="U76" s="139"/>
      <c r="V76" s="140"/>
      <c r="W76" s="138"/>
      <c r="X76" s="136"/>
      <c r="Y76" s="140"/>
      <c r="Z76" s="138"/>
      <c r="AA76" s="136"/>
      <c r="AB76" s="140"/>
      <c r="AC76" s="138"/>
      <c r="AD76" s="136"/>
      <c r="AE76" s="140"/>
      <c r="AF76" s="755">
        <f>F76+I76+L76+R76+U76+X76+AA76+AD76</f>
        <v>0</v>
      </c>
      <c r="AG76" s="757"/>
      <c r="AH76" s="776">
        <f>IF(B76="","",(RANK(AF76,AF70:AF81)))</f>
      </c>
    </row>
    <row r="77" spans="1:34" ht="12.75" customHeight="1">
      <c r="A77" s="748"/>
      <c r="B77" s="750"/>
      <c r="C77" s="779">
        <f>IF(B77="",B77,VLOOKUP(B77,'[2]Список уч-ов'!$A:$K,11,FALSE))</f>
        <v>0</v>
      </c>
      <c r="D77" s="781" t="e">
        <f>IF(C77="",C77,VLOOKUP(C77,'[2]Список уч-ов'!$A:$K,11,FALSE))</f>
        <v>#N/A</v>
      </c>
      <c r="E77" s="167"/>
      <c r="F77" s="142"/>
      <c r="G77" s="163"/>
      <c r="H77" s="164"/>
      <c r="I77" s="142"/>
      <c r="J77" s="163"/>
      <c r="K77" s="164"/>
      <c r="L77" s="142"/>
      <c r="M77" s="143"/>
      <c r="N77" s="785"/>
      <c r="O77" s="786"/>
      <c r="P77" s="787"/>
      <c r="Q77" s="141"/>
      <c r="R77" s="142"/>
      <c r="S77" s="163"/>
      <c r="T77" s="144"/>
      <c r="U77" s="145"/>
      <c r="V77" s="146"/>
      <c r="W77" s="164"/>
      <c r="X77" s="142"/>
      <c r="Y77" s="163"/>
      <c r="Z77" s="164"/>
      <c r="AA77" s="142"/>
      <c r="AB77" s="146"/>
      <c r="AC77" s="141"/>
      <c r="AD77" s="142"/>
      <c r="AE77" s="163"/>
      <c r="AF77" s="768"/>
      <c r="AG77" s="758"/>
      <c r="AH77" s="777"/>
    </row>
    <row r="78" spans="1:34" ht="12.75" customHeight="1">
      <c r="A78" s="747">
        <v>5</v>
      </c>
      <c r="B78" s="749"/>
      <c r="C78" s="778">
        <f>IF(B78="",B78,VLOOKUP(B78,'Список уч-ов'!A:M,3,FALSE))</f>
        <v>0</v>
      </c>
      <c r="D78" s="780">
        <f>IF(B78="",B78,VLOOKUP(B78,'Список уч-ов'!A:M,7,FALSE))</f>
        <v>0</v>
      </c>
      <c r="E78" s="166"/>
      <c r="F78" s="136"/>
      <c r="G78" s="140"/>
      <c r="H78" s="138"/>
      <c r="I78" s="136"/>
      <c r="J78" s="140"/>
      <c r="K78" s="138"/>
      <c r="L78" s="136"/>
      <c r="M78" s="140"/>
      <c r="N78" s="138"/>
      <c r="O78" s="136"/>
      <c r="P78" s="140"/>
      <c r="Q78" s="782"/>
      <c r="R78" s="783"/>
      <c r="S78" s="784"/>
      <c r="T78" s="138"/>
      <c r="U78" s="139"/>
      <c r="V78" s="151"/>
      <c r="W78" s="138"/>
      <c r="X78" s="136"/>
      <c r="Y78" s="140"/>
      <c r="Z78" s="138"/>
      <c r="AA78" s="136"/>
      <c r="AB78" s="151"/>
      <c r="AC78" s="135"/>
      <c r="AD78" s="136"/>
      <c r="AE78" s="137"/>
      <c r="AF78" s="755">
        <f>F78+I78+L78+O78+U78+X78+AA78+AD78</f>
        <v>0</v>
      </c>
      <c r="AG78" s="757"/>
      <c r="AH78" s="776">
        <f>IF(B78="","",(RANK(AF78,AF70:AF81)))</f>
      </c>
    </row>
    <row r="79" spans="1:34" ht="12.75" customHeight="1">
      <c r="A79" s="748"/>
      <c r="B79" s="750"/>
      <c r="C79" s="779">
        <f>IF(B79="",B79,VLOOKUP(B79,'[2]Список уч-ов'!$A:$K,11,FALSE))</f>
        <v>0</v>
      </c>
      <c r="D79" s="781" t="e">
        <f>IF(C79="",C79,VLOOKUP(C79,'[2]Список уч-ов'!$A:$K,11,FALSE))</f>
        <v>#N/A</v>
      </c>
      <c r="E79" s="167"/>
      <c r="F79" s="142"/>
      <c r="G79" s="165"/>
      <c r="H79" s="168"/>
      <c r="I79" s="142"/>
      <c r="J79" s="165"/>
      <c r="K79" s="168"/>
      <c r="L79" s="142"/>
      <c r="M79" s="165"/>
      <c r="N79" s="168"/>
      <c r="O79" s="142"/>
      <c r="P79" s="146"/>
      <c r="Q79" s="785"/>
      <c r="R79" s="786"/>
      <c r="S79" s="787"/>
      <c r="T79" s="144"/>
      <c r="U79" s="150"/>
      <c r="V79" s="146"/>
      <c r="W79" s="168"/>
      <c r="X79" s="142"/>
      <c r="Y79" s="165"/>
      <c r="Z79" s="168"/>
      <c r="AA79" s="142"/>
      <c r="AB79" s="146"/>
      <c r="AC79" s="141"/>
      <c r="AD79" s="142"/>
      <c r="AE79" s="143"/>
      <c r="AF79" s="768"/>
      <c r="AG79" s="758"/>
      <c r="AH79" s="777"/>
    </row>
    <row r="80" spans="1:34" ht="12.75" customHeight="1">
      <c r="A80" s="747" t="s">
        <v>12</v>
      </c>
      <c r="B80" s="749"/>
      <c r="C80" s="778">
        <f>IF(B80="",B80,VLOOKUP(B80,'Список уч-ов'!A:M,3,FALSE))</f>
        <v>0</v>
      </c>
      <c r="D80" s="780">
        <f>IF(B80="",B80,VLOOKUP(B80,'Список уч-ов'!A:M,7,FALSE))</f>
        <v>0</v>
      </c>
      <c r="E80" s="148"/>
      <c r="F80" s="136"/>
      <c r="G80" s="137"/>
      <c r="H80" s="135"/>
      <c r="I80" s="136"/>
      <c r="J80" s="137"/>
      <c r="K80" s="135"/>
      <c r="L80" s="136"/>
      <c r="M80" s="137"/>
      <c r="N80" s="135"/>
      <c r="O80" s="136"/>
      <c r="P80" s="137"/>
      <c r="Q80" s="135"/>
      <c r="R80" s="136"/>
      <c r="S80" s="137"/>
      <c r="T80" s="138"/>
      <c r="U80" s="139"/>
      <c r="V80" s="151"/>
      <c r="W80" s="138"/>
      <c r="X80" s="139"/>
      <c r="Y80" s="140"/>
      <c r="Z80" s="138"/>
      <c r="AA80" s="139"/>
      <c r="AB80" s="151"/>
      <c r="AC80" s="769"/>
      <c r="AD80" s="770"/>
      <c r="AE80" s="771"/>
      <c r="AF80" s="755">
        <f>F80+I80+L80+O80+U80+X80+AA80+R80</f>
        <v>0</v>
      </c>
      <c r="AG80" s="757"/>
      <c r="AH80" s="776">
        <f>IF(B80="","",(RANK(AF80,AF70:AF81)))</f>
      </c>
    </row>
    <row r="81" spans="1:34" ht="12.75" customHeight="1">
      <c r="A81" s="748"/>
      <c r="B81" s="764"/>
      <c r="C81" s="779">
        <f>IF(B81="",B81,VLOOKUP(B81,'[2]Список уч-ов'!$A:$K,11,FALSE))</f>
        <v>0</v>
      </c>
      <c r="D81" s="781" t="e">
        <f>IF(C81="",C81,VLOOKUP(C81,'[2]Список уч-ов'!$A:$K,11,FALSE))</f>
        <v>#N/A</v>
      </c>
      <c r="E81" s="149"/>
      <c r="F81" s="142"/>
      <c r="G81" s="143"/>
      <c r="H81" s="141"/>
      <c r="I81" s="142"/>
      <c r="J81" s="143"/>
      <c r="K81" s="141"/>
      <c r="L81" s="142"/>
      <c r="M81" s="143"/>
      <c r="N81" s="141"/>
      <c r="O81" s="142"/>
      <c r="P81" s="143"/>
      <c r="Q81" s="141"/>
      <c r="R81" s="142"/>
      <c r="S81" s="143"/>
      <c r="T81" s="144"/>
      <c r="U81" s="150"/>
      <c r="V81" s="146"/>
      <c r="W81" s="144"/>
      <c r="X81" s="147"/>
      <c r="Y81" s="146"/>
      <c r="Z81" s="144"/>
      <c r="AA81" s="147"/>
      <c r="AB81" s="146"/>
      <c r="AC81" s="772"/>
      <c r="AD81" s="773"/>
      <c r="AE81" s="774"/>
      <c r="AF81" s="768"/>
      <c r="AG81" s="758"/>
      <c r="AH81" s="777"/>
    </row>
    <row r="82" spans="1:34" ht="12.75" customHeight="1">
      <c r="A82" s="152"/>
      <c r="B82" s="169"/>
      <c r="C82" s="154"/>
      <c r="D82" s="155"/>
      <c r="E82" s="156"/>
      <c r="F82" s="157"/>
      <c r="G82" s="159"/>
      <c r="H82" s="159"/>
      <c r="I82" s="157"/>
      <c r="J82" s="159"/>
      <c r="K82" s="159"/>
      <c r="L82" s="157"/>
      <c r="M82" s="159"/>
      <c r="N82" s="159"/>
      <c r="O82" s="157"/>
      <c r="P82" s="158"/>
      <c r="Q82" s="170"/>
      <c r="R82" s="170"/>
      <c r="S82" s="170"/>
      <c r="T82" s="158"/>
      <c r="U82" s="157"/>
      <c r="V82" s="158"/>
      <c r="W82" s="159"/>
      <c r="X82" s="157"/>
      <c r="Y82" s="159"/>
      <c r="Z82" s="159"/>
      <c r="AA82" s="157"/>
      <c r="AB82" s="158"/>
      <c r="AC82" s="170"/>
      <c r="AD82" s="170"/>
      <c r="AE82" s="170"/>
      <c r="AF82" s="161"/>
      <c r="AG82" s="162"/>
      <c r="AH82" s="161"/>
    </row>
    <row r="83" spans="1:34" ht="15.75" customHeight="1">
      <c r="A83" s="127" t="str">
        <f>A5</f>
        <v>Предварительный этап</v>
      </c>
      <c r="B83" s="220"/>
      <c r="C83" s="124"/>
      <c r="D83" s="125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7" t="s">
        <v>75</v>
      </c>
      <c r="AG83" s="128"/>
      <c r="AH83" s="128"/>
    </row>
    <row r="84" spans="1:37" ht="12.75" customHeight="1">
      <c r="A84" s="130" t="s">
        <v>2</v>
      </c>
      <c r="B84" s="221"/>
      <c r="C84" s="131" t="s">
        <v>3</v>
      </c>
      <c r="D84" s="132" t="s">
        <v>13</v>
      </c>
      <c r="E84" s="761">
        <v>1</v>
      </c>
      <c r="F84" s="762"/>
      <c r="G84" s="763"/>
      <c r="H84" s="761">
        <v>2</v>
      </c>
      <c r="I84" s="762"/>
      <c r="J84" s="763"/>
      <c r="K84" s="761">
        <v>3</v>
      </c>
      <c r="L84" s="762"/>
      <c r="M84" s="763"/>
      <c r="N84" s="761">
        <v>4</v>
      </c>
      <c r="O84" s="762"/>
      <c r="P84" s="763"/>
      <c r="Q84" s="761">
        <v>5</v>
      </c>
      <c r="R84" s="762"/>
      <c r="S84" s="763"/>
      <c r="T84" s="761"/>
      <c r="U84" s="762"/>
      <c r="V84" s="763"/>
      <c r="W84" s="761" t="s">
        <v>15</v>
      </c>
      <c r="X84" s="762"/>
      <c r="Y84" s="763"/>
      <c r="Z84" s="761" t="s">
        <v>16</v>
      </c>
      <c r="AA84" s="762"/>
      <c r="AB84" s="763"/>
      <c r="AC84" s="761" t="s">
        <v>12</v>
      </c>
      <c r="AD84" s="762"/>
      <c r="AE84" s="763"/>
      <c r="AF84" s="133" t="s">
        <v>4</v>
      </c>
      <c r="AG84" s="133" t="s">
        <v>5</v>
      </c>
      <c r="AH84" s="133" t="s">
        <v>6</v>
      </c>
      <c r="AK84" s="134"/>
    </row>
    <row r="85" spans="1:37" ht="12.75" customHeight="1">
      <c r="A85" s="747">
        <v>1</v>
      </c>
      <c r="B85" s="749"/>
      <c r="C85" s="778">
        <f>IF(B85="",B85,VLOOKUP(B85,'Список уч-ов'!A:M,3,FALSE))</f>
        <v>0</v>
      </c>
      <c r="D85" s="780">
        <f>IF(B85="",B85,VLOOKUP(B85,'Список уч-ов'!A:M,7,FALSE))</f>
        <v>0</v>
      </c>
      <c r="E85" s="782"/>
      <c r="F85" s="783"/>
      <c r="G85" s="784"/>
      <c r="H85" s="138"/>
      <c r="I85" s="136"/>
      <c r="J85" s="140"/>
      <c r="K85" s="138"/>
      <c r="L85" s="136"/>
      <c r="M85" s="140"/>
      <c r="N85" s="138"/>
      <c r="O85" s="136"/>
      <c r="P85" s="140"/>
      <c r="Q85" s="138"/>
      <c r="R85" s="136"/>
      <c r="S85" s="140"/>
      <c r="T85" s="138"/>
      <c r="U85" s="139"/>
      <c r="V85" s="140"/>
      <c r="W85" s="138"/>
      <c r="X85" s="136"/>
      <c r="Y85" s="140"/>
      <c r="Z85" s="138"/>
      <c r="AA85" s="136"/>
      <c r="AB85" s="140"/>
      <c r="AC85" s="138"/>
      <c r="AD85" s="136"/>
      <c r="AE85" s="140"/>
      <c r="AF85" s="755">
        <f>I85+L85+O85+R85+U85+X85+AA85+AD85</f>
        <v>0</v>
      </c>
      <c r="AG85" s="755"/>
      <c r="AH85" s="776">
        <f>IF(B85="","",(RANK(AF85,AF85:AF96)))</f>
      </c>
      <c r="AK85" s="134"/>
    </row>
    <row r="86" spans="1:37" ht="12.75" customHeight="1">
      <c r="A86" s="748"/>
      <c r="B86" s="750"/>
      <c r="C86" s="779">
        <f>IF(B86="",B86,VLOOKUP(B86,'[2]Список уч-ов'!$A:$K,11,FALSE))</f>
        <v>0</v>
      </c>
      <c r="D86" s="781" t="e">
        <f>IF(C86="",C86,VLOOKUP(C86,'[2]Список уч-ов'!$A:$K,11,FALSE))</f>
        <v>#N/A</v>
      </c>
      <c r="E86" s="785"/>
      <c r="F86" s="786"/>
      <c r="G86" s="787"/>
      <c r="H86" s="144"/>
      <c r="I86" s="142"/>
      <c r="J86" s="163"/>
      <c r="K86" s="164"/>
      <c r="L86" s="142"/>
      <c r="M86" s="163"/>
      <c r="N86" s="164"/>
      <c r="O86" s="142"/>
      <c r="P86" s="163"/>
      <c r="Q86" s="164"/>
      <c r="R86" s="142"/>
      <c r="S86" s="163"/>
      <c r="T86" s="144"/>
      <c r="U86" s="145"/>
      <c r="V86" s="146"/>
      <c r="W86" s="164"/>
      <c r="X86" s="142"/>
      <c r="Y86" s="163"/>
      <c r="Z86" s="164"/>
      <c r="AA86" s="142"/>
      <c r="AB86" s="146"/>
      <c r="AC86" s="164"/>
      <c r="AD86" s="142"/>
      <c r="AE86" s="163"/>
      <c r="AF86" s="768"/>
      <c r="AG86" s="756"/>
      <c r="AH86" s="777"/>
      <c r="AK86" s="134"/>
    </row>
    <row r="87" spans="1:37" ht="12.75" customHeight="1">
      <c r="A87" s="747">
        <v>2</v>
      </c>
      <c r="B87" s="749"/>
      <c r="C87" s="778">
        <f>IF(B87="",B87,VLOOKUP(B87,'Список уч-ов'!A:M,3,FALSE))</f>
        <v>0</v>
      </c>
      <c r="D87" s="780">
        <f>IF(B87="",B87,VLOOKUP(B87,'Список уч-ов'!A:M,7,FALSE))</f>
        <v>0</v>
      </c>
      <c r="E87" s="166"/>
      <c r="F87" s="136"/>
      <c r="G87" s="140"/>
      <c r="H87" s="782"/>
      <c r="I87" s="783"/>
      <c r="J87" s="784"/>
      <c r="K87" s="138"/>
      <c r="L87" s="136"/>
      <c r="M87" s="140"/>
      <c r="N87" s="138"/>
      <c r="O87" s="136"/>
      <c r="P87" s="140"/>
      <c r="Q87" s="138"/>
      <c r="R87" s="136"/>
      <c r="S87" s="140"/>
      <c r="T87" s="138"/>
      <c r="U87" s="139"/>
      <c r="V87" s="140"/>
      <c r="W87" s="138"/>
      <c r="X87" s="136"/>
      <c r="Y87" s="140"/>
      <c r="Z87" s="138"/>
      <c r="AA87" s="136"/>
      <c r="AB87" s="140"/>
      <c r="AC87" s="138"/>
      <c r="AD87" s="136"/>
      <c r="AE87" s="140"/>
      <c r="AF87" s="755">
        <f>F87+L87+O87+R87+U87+X87+AA87+AD87</f>
        <v>0</v>
      </c>
      <c r="AG87" s="755"/>
      <c r="AH87" s="776">
        <f>IF(B87="","",(RANK(AF87,AF85:AF96)))</f>
      </c>
      <c r="AK87" s="134"/>
    </row>
    <row r="88" spans="1:34" ht="12.75" customHeight="1">
      <c r="A88" s="748"/>
      <c r="B88" s="750"/>
      <c r="C88" s="779">
        <f>IF(B88="",B88,VLOOKUP(B88,'[2]Список уч-ов'!$A:$K,11,FALSE))</f>
        <v>0</v>
      </c>
      <c r="D88" s="781" t="e">
        <f>IF(C88="",C88,VLOOKUP(C88,'[2]Список уч-ов'!$A:$K,11,FALSE))</f>
        <v>#N/A</v>
      </c>
      <c r="E88" s="167"/>
      <c r="F88" s="142"/>
      <c r="G88" s="143"/>
      <c r="H88" s="785"/>
      <c r="I88" s="786"/>
      <c r="J88" s="787"/>
      <c r="K88" s="141"/>
      <c r="L88" s="142"/>
      <c r="M88" s="163"/>
      <c r="N88" s="164"/>
      <c r="O88" s="142"/>
      <c r="P88" s="163"/>
      <c r="Q88" s="164"/>
      <c r="R88" s="142"/>
      <c r="S88" s="163"/>
      <c r="T88" s="144"/>
      <c r="U88" s="150"/>
      <c r="V88" s="146"/>
      <c r="W88" s="164"/>
      <c r="X88" s="142"/>
      <c r="Y88" s="163"/>
      <c r="Z88" s="164"/>
      <c r="AA88" s="142"/>
      <c r="AB88" s="146"/>
      <c r="AC88" s="164"/>
      <c r="AD88" s="142"/>
      <c r="AE88" s="163"/>
      <c r="AF88" s="768"/>
      <c r="AG88" s="756"/>
      <c r="AH88" s="777"/>
    </row>
    <row r="89" spans="1:34" ht="12.75" customHeight="1">
      <c r="A89" s="747">
        <v>3</v>
      </c>
      <c r="B89" s="749"/>
      <c r="C89" s="778">
        <f>IF(B89="",B89,VLOOKUP(B89,'Список уч-ов'!A:M,3,FALSE))</f>
        <v>0</v>
      </c>
      <c r="D89" s="780">
        <f>IF(B89="",B89,VLOOKUP(B89,'Список уч-ов'!A:M,7,FALSE))</f>
        <v>0</v>
      </c>
      <c r="E89" s="166"/>
      <c r="F89" s="136"/>
      <c r="G89" s="140"/>
      <c r="H89" s="138"/>
      <c r="I89" s="136"/>
      <c r="J89" s="140"/>
      <c r="K89" s="782"/>
      <c r="L89" s="783"/>
      <c r="M89" s="784"/>
      <c r="N89" s="138"/>
      <c r="O89" s="136"/>
      <c r="P89" s="140"/>
      <c r="Q89" s="138"/>
      <c r="R89" s="136"/>
      <c r="S89" s="140"/>
      <c r="T89" s="138"/>
      <c r="U89" s="139"/>
      <c r="V89" s="140"/>
      <c r="W89" s="138"/>
      <c r="X89" s="136"/>
      <c r="Y89" s="140"/>
      <c r="Z89" s="138"/>
      <c r="AA89" s="136"/>
      <c r="AB89" s="140"/>
      <c r="AC89" s="138"/>
      <c r="AD89" s="136"/>
      <c r="AE89" s="140"/>
      <c r="AF89" s="755">
        <f>F89+I89+O89+R89+U89+X89+AA89+AD89</f>
        <v>0</v>
      </c>
      <c r="AG89" s="757"/>
      <c r="AH89" s="776">
        <f>IF(B89="","",(RANK(AF89,AF85:AF96)))</f>
      </c>
    </row>
    <row r="90" spans="1:34" ht="12.75" customHeight="1">
      <c r="A90" s="748"/>
      <c r="B90" s="750"/>
      <c r="C90" s="779">
        <f>IF(B90="",B90,VLOOKUP(B90,'[2]Список уч-ов'!$A:$K,11,FALSE))</f>
        <v>0</v>
      </c>
      <c r="D90" s="781" t="e">
        <f>IF(C90="",C90,VLOOKUP(C90,'[2]Список уч-ов'!$A:$K,11,FALSE))</f>
        <v>#N/A</v>
      </c>
      <c r="E90" s="167"/>
      <c r="F90" s="142"/>
      <c r="G90" s="163"/>
      <c r="H90" s="164"/>
      <c r="I90" s="142"/>
      <c r="J90" s="143"/>
      <c r="K90" s="785"/>
      <c r="L90" s="786"/>
      <c r="M90" s="787"/>
      <c r="N90" s="141"/>
      <c r="O90" s="142"/>
      <c r="P90" s="163"/>
      <c r="Q90" s="164"/>
      <c r="R90" s="142"/>
      <c r="S90" s="163"/>
      <c r="T90" s="144"/>
      <c r="U90" s="145"/>
      <c r="V90" s="146"/>
      <c r="W90" s="164"/>
      <c r="X90" s="142"/>
      <c r="Y90" s="163"/>
      <c r="Z90" s="164"/>
      <c r="AA90" s="142"/>
      <c r="AB90" s="146"/>
      <c r="AC90" s="164"/>
      <c r="AD90" s="142"/>
      <c r="AE90" s="163"/>
      <c r="AF90" s="768"/>
      <c r="AG90" s="758"/>
      <c r="AH90" s="777"/>
    </row>
    <row r="91" spans="1:34" ht="12.75" customHeight="1">
      <c r="A91" s="747">
        <v>4</v>
      </c>
      <c r="B91" s="749"/>
      <c r="C91" s="778">
        <f>IF(B91="",B91,VLOOKUP(B91,'Список уч-ов'!A:M,3,FALSE))</f>
        <v>0</v>
      </c>
      <c r="D91" s="780">
        <f>IF(B91="",B91,VLOOKUP(B91,'Список уч-ов'!A:M,7,FALSE))</f>
        <v>0</v>
      </c>
      <c r="E91" s="166"/>
      <c r="F91" s="136"/>
      <c r="G91" s="140"/>
      <c r="H91" s="138"/>
      <c r="I91" s="136"/>
      <c r="J91" s="140"/>
      <c r="K91" s="138"/>
      <c r="L91" s="136"/>
      <c r="M91" s="140"/>
      <c r="N91" s="782"/>
      <c r="O91" s="783"/>
      <c r="P91" s="784"/>
      <c r="Q91" s="138"/>
      <c r="R91" s="136"/>
      <c r="S91" s="140"/>
      <c r="T91" s="138"/>
      <c r="U91" s="139"/>
      <c r="V91" s="140"/>
      <c r="W91" s="138"/>
      <c r="X91" s="136"/>
      <c r="Y91" s="140"/>
      <c r="Z91" s="138"/>
      <c r="AA91" s="136"/>
      <c r="AB91" s="140"/>
      <c r="AC91" s="138"/>
      <c r="AD91" s="136"/>
      <c r="AE91" s="140"/>
      <c r="AF91" s="755">
        <f>F91+I91+L91+R91+U91+X91+AA91+AD91</f>
        <v>0</v>
      </c>
      <c r="AG91" s="757"/>
      <c r="AH91" s="776">
        <f>IF(B91="","",(RANK(AF91,AF85:AF96)))</f>
      </c>
    </row>
    <row r="92" spans="1:34" ht="12.75" customHeight="1">
      <c r="A92" s="748"/>
      <c r="B92" s="750"/>
      <c r="C92" s="779">
        <f>IF(B92="",B92,VLOOKUP(B92,'[2]Список уч-ов'!$A:$K,11,FALSE))</f>
        <v>0</v>
      </c>
      <c r="D92" s="781" t="e">
        <f>IF(C92="",C92,VLOOKUP(C92,'[2]Список уч-ов'!$A:$K,11,FALSE))</f>
        <v>#N/A</v>
      </c>
      <c r="E92" s="167"/>
      <c r="F92" s="142"/>
      <c r="G92" s="163"/>
      <c r="H92" s="164"/>
      <c r="I92" s="142"/>
      <c r="J92" s="163"/>
      <c r="K92" s="164"/>
      <c r="L92" s="142"/>
      <c r="M92" s="143"/>
      <c r="N92" s="785"/>
      <c r="O92" s="786"/>
      <c r="P92" s="787"/>
      <c r="Q92" s="141"/>
      <c r="R92" s="142"/>
      <c r="S92" s="163"/>
      <c r="T92" s="144"/>
      <c r="U92" s="145"/>
      <c r="V92" s="146"/>
      <c r="W92" s="164"/>
      <c r="X92" s="142"/>
      <c r="Y92" s="163"/>
      <c r="Z92" s="164"/>
      <c r="AA92" s="142"/>
      <c r="AB92" s="146"/>
      <c r="AC92" s="141"/>
      <c r="AD92" s="142"/>
      <c r="AE92" s="163"/>
      <c r="AF92" s="768"/>
      <c r="AG92" s="758"/>
      <c r="AH92" s="777"/>
    </row>
    <row r="93" spans="1:34" ht="12.75" customHeight="1">
      <c r="A93" s="747">
        <v>5</v>
      </c>
      <c r="B93" s="749"/>
      <c r="C93" s="778">
        <f>IF(B93="",B93,VLOOKUP(B93,'Список уч-ов'!A:M,3,FALSE))</f>
        <v>0</v>
      </c>
      <c r="D93" s="780">
        <f>IF(B93="",B93,VLOOKUP(B93,'Список уч-ов'!A:M,7,FALSE))</f>
        <v>0</v>
      </c>
      <c r="E93" s="166"/>
      <c r="F93" s="136"/>
      <c r="G93" s="140"/>
      <c r="H93" s="138"/>
      <c r="I93" s="136"/>
      <c r="J93" s="140"/>
      <c r="K93" s="138"/>
      <c r="L93" s="136"/>
      <c r="M93" s="140"/>
      <c r="N93" s="138"/>
      <c r="O93" s="136"/>
      <c r="P93" s="140"/>
      <c r="Q93" s="782"/>
      <c r="R93" s="783"/>
      <c r="S93" s="784"/>
      <c r="T93" s="138"/>
      <c r="U93" s="139"/>
      <c r="V93" s="151"/>
      <c r="W93" s="138"/>
      <c r="X93" s="136"/>
      <c r="Y93" s="140"/>
      <c r="Z93" s="138"/>
      <c r="AA93" s="136"/>
      <c r="AB93" s="151"/>
      <c r="AC93" s="135"/>
      <c r="AD93" s="136"/>
      <c r="AE93" s="137"/>
      <c r="AF93" s="755">
        <f>F93+I93+L93+O93+U93+X93+AA93+AD93</f>
        <v>0</v>
      </c>
      <c r="AG93" s="757"/>
      <c r="AH93" s="776">
        <f>IF(B93="","",(RANK(AF93,AF85:AF96)))</f>
      </c>
    </row>
    <row r="94" spans="1:34" ht="12.75" customHeight="1">
      <c r="A94" s="748"/>
      <c r="B94" s="750"/>
      <c r="C94" s="779">
        <f>IF(B94="",B94,VLOOKUP(B94,'[2]Список уч-ов'!$A:$K,11,FALSE))</f>
        <v>0</v>
      </c>
      <c r="D94" s="781" t="e">
        <f>IF(C94="",C94,VLOOKUP(C94,'[2]Список уч-ов'!$A:$K,11,FALSE))</f>
        <v>#N/A</v>
      </c>
      <c r="E94" s="167"/>
      <c r="F94" s="142"/>
      <c r="G94" s="165"/>
      <c r="H94" s="168"/>
      <c r="I94" s="142"/>
      <c r="J94" s="165"/>
      <c r="K94" s="168"/>
      <c r="L94" s="142"/>
      <c r="M94" s="165"/>
      <c r="N94" s="168"/>
      <c r="O94" s="142"/>
      <c r="P94" s="146"/>
      <c r="Q94" s="785"/>
      <c r="R94" s="786"/>
      <c r="S94" s="787"/>
      <c r="T94" s="144"/>
      <c r="U94" s="150"/>
      <c r="V94" s="146"/>
      <c r="W94" s="168"/>
      <c r="X94" s="142"/>
      <c r="Y94" s="165"/>
      <c r="Z94" s="168"/>
      <c r="AA94" s="142"/>
      <c r="AB94" s="146"/>
      <c r="AC94" s="141"/>
      <c r="AD94" s="142"/>
      <c r="AE94" s="143"/>
      <c r="AF94" s="768"/>
      <c r="AG94" s="758"/>
      <c r="AH94" s="777"/>
    </row>
    <row r="95" spans="1:34" ht="12.75" customHeight="1">
      <c r="A95" s="747" t="s">
        <v>12</v>
      </c>
      <c r="B95" s="749"/>
      <c r="C95" s="778">
        <f>IF(B95="",B95,VLOOKUP(B95,'Список уч-ов'!A:M,3,FALSE))</f>
        <v>0</v>
      </c>
      <c r="D95" s="780">
        <f>IF(B95="",B95,VLOOKUP(B95,'Список уч-ов'!A:M,7,FALSE))</f>
        <v>0</v>
      </c>
      <c r="E95" s="148"/>
      <c r="F95" s="136"/>
      <c r="G95" s="137"/>
      <c r="H95" s="135"/>
      <c r="I95" s="136"/>
      <c r="J95" s="137"/>
      <c r="K95" s="135"/>
      <c r="L95" s="136"/>
      <c r="M95" s="137"/>
      <c r="N95" s="135"/>
      <c r="O95" s="136"/>
      <c r="P95" s="137"/>
      <c r="Q95" s="135"/>
      <c r="R95" s="136"/>
      <c r="S95" s="137"/>
      <c r="T95" s="138"/>
      <c r="U95" s="139"/>
      <c r="V95" s="151"/>
      <c r="W95" s="138"/>
      <c r="X95" s="139"/>
      <c r="Y95" s="140"/>
      <c r="Z95" s="138"/>
      <c r="AA95" s="139"/>
      <c r="AB95" s="151"/>
      <c r="AC95" s="769"/>
      <c r="AD95" s="770"/>
      <c r="AE95" s="771"/>
      <c r="AF95" s="755">
        <f>F95+I95+L95+O95+U95+X95+AA95+R95</f>
        <v>0</v>
      </c>
      <c r="AG95" s="757"/>
      <c r="AH95" s="776">
        <f>IF(B95="","",(RANK(AF95,AF85:AF96)))</f>
      </c>
    </row>
    <row r="96" spans="1:34" ht="12.75" customHeight="1">
      <c r="A96" s="748"/>
      <c r="B96" s="764"/>
      <c r="C96" s="779">
        <f>IF(B96="",B96,VLOOKUP(B96,'[2]Список уч-ов'!$A:$K,11,FALSE))</f>
        <v>0</v>
      </c>
      <c r="D96" s="781" t="e">
        <f>IF(C96="",C96,VLOOKUP(C96,'[2]Список уч-ов'!$A:$K,11,FALSE))</f>
        <v>#N/A</v>
      </c>
      <c r="E96" s="149"/>
      <c r="F96" s="142"/>
      <c r="G96" s="143"/>
      <c r="H96" s="141"/>
      <c r="I96" s="142"/>
      <c r="J96" s="143"/>
      <c r="K96" s="141"/>
      <c r="L96" s="142"/>
      <c r="M96" s="143"/>
      <c r="N96" s="141"/>
      <c r="O96" s="142"/>
      <c r="P96" s="143"/>
      <c r="Q96" s="141"/>
      <c r="R96" s="142"/>
      <c r="S96" s="143"/>
      <c r="T96" s="144"/>
      <c r="U96" s="150"/>
      <c r="V96" s="146"/>
      <c r="W96" s="144"/>
      <c r="X96" s="147"/>
      <c r="Y96" s="146"/>
      <c r="Z96" s="144"/>
      <c r="AA96" s="147"/>
      <c r="AB96" s="146"/>
      <c r="AC96" s="772"/>
      <c r="AD96" s="773"/>
      <c r="AE96" s="774"/>
      <c r="AF96" s="768"/>
      <c r="AG96" s="758"/>
      <c r="AH96" s="777"/>
    </row>
    <row r="97" spans="1:34" ht="12.75" customHeight="1">
      <c r="A97" s="152"/>
      <c r="B97" s="169"/>
      <c r="C97" s="154"/>
      <c r="D97" s="155"/>
      <c r="E97" s="156"/>
      <c r="F97" s="157"/>
      <c r="G97" s="159"/>
      <c r="H97" s="159"/>
      <c r="I97" s="157"/>
      <c r="J97" s="159"/>
      <c r="K97" s="159"/>
      <c r="L97" s="157"/>
      <c r="M97" s="159"/>
      <c r="N97" s="159"/>
      <c r="O97" s="157"/>
      <c r="P97" s="158"/>
      <c r="Q97" s="170"/>
      <c r="R97" s="170"/>
      <c r="S97" s="170"/>
      <c r="T97" s="158"/>
      <c r="U97" s="157"/>
      <c r="V97" s="158"/>
      <c r="W97" s="159"/>
      <c r="X97" s="157"/>
      <c r="Y97" s="159"/>
      <c r="Z97" s="159"/>
      <c r="AA97" s="157"/>
      <c r="AB97" s="158"/>
      <c r="AC97" s="170"/>
      <c r="AD97" s="170"/>
      <c r="AE97" s="170"/>
      <c r="AF97" s="161"/>
      <c r="AG97" s="162"/>
      <c r="AH97" s="161"/>
    </row>
    <row r="98" spans="1:34" ht="15.75" customHeight="1">
      <c r="A98" s="127" t="str">
        <f>A5</f>
        <v>Предварительный этап</v>
      </c>
      <c r="B98" s="220"/>
      <c r="C98" s="124"/>
      <c r="D98" s="125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7" t="s">
        <v>74</v>
      </c>
      <c r="AG98" s="128"/>
      <c r="AH98" s="128"/>
    </row>
    <row r="99" spans="1:37" ht="12.75" customHeight="1">
      <c r="A99" s="130" t="s">
        <v>2</v>
      </c>
      <c r="B99" s="221"/>
      <c r="C99" s="131" t="s">
        <v>3</v>
      </c>
      <c r="D99" s="132" t="s">
        <v>13</v>
      </c>
      <c r="E99" s="761">
        <v>1</v>
      </c>
      <c r="F99" s="762"/>
      <c r="G99" s="763"/>
      <c r="H99" s="761">
        <v>2</v>
      </c>
      <c r="I99" s="762"/>
      <c r="J99" s="763"/>
      <c r="K99" s="761">
        <v>3</v>
      </c>
      <c r="L99" s="762"/>
      <c r="M99" s="763"/>
      <c r="N99" s="761">
        <v>4</v>
      </c>
      <c r="O99" s="762"/>
      <c r="P99" s="763"/>
      <c r="Q99" s="761">
        <v>5</v>
      </c>
      <c r="R99" s="762"/>
      <c r="S99" s="763"/>
      <c r="T99" s="761"/>
      <c r="U99" s="762"/>
      <c r="V99" s="763"/>
      <c r="W99" s="761" t="s">
        <v>15</v>
      </c>
      <c r="X99" s="762"/>
      <c r="Y99" s="763"/>
      <c r="Z99" s="761" t="s">
        <v>16</v>
      </c>
      <c r="AA99" s="762"/>
      <c r="AB99" s="763"/>
      <c r="AC99" s="761" t="s">
        <v>12</v>
      </c>
      <c r="AD99" s="762"/>
      <c r="AE99" s="763"/>
      <c r="AF99" s="133" t="s">
        <v>4</v>
      </c>
      <c r="AG99" s="133" t="s">
        <v>5</v>
      </c>
      <c r="AH99" s="133" t="s">
        <v>6</v>
      </c>
      <c r="AK99" s="134"/>
    </row>
    <row r="100" spans="1:37" ht="12.75" customHeight="1">
      <c r="A100" s="747">
        <v>1</v>
      </c>
      <c r="B100" s="749"/>
      <c r="C100" s="778">
        <f>IF(B100="",B100,VLOOKUP(B100,'Список уч-ов'!A:M,3,FALSE))</f>
        <v>0</v>
      </c>
      <c r="D100" s="780">
        <f>IF(B100="",B100,VLOOKUP(B100,'Список уч-ов'!A:M,7,FALSE))</f>
        <v>0</v>
      </c>
      <c r="E100" s="782"/>
      <c r="F100" s="783"/>
      <c r="G100" s="784"/>
      <c r="H100" s="138"/>
      <c r="I100" s="136"/>
      <c r="J100" s="140"/>
      <c r="K100" s="138"/>
      <c r="L100" s="136"/>
      <c r="M100" s="140"/>
      <c r="N100" s="138"/>
      <c r="O100" s="136"/>
      <c r="P100" s="140"/>
      <c r="Q100" s="138"/>
      <c r="R100" s="136"/>
      <c r="S100" s="140"/>
      <c r="T100" s="138"/>
      <c r="U100" s="139"/>
      <c r="V100" s="140"/>
      <c r="W100" s="138"/>
      <c r="X100" s="136"/>
      <c r="Y100" s="140"/>
      <c r="Z100" s="138"/>
      <c r="AA100" s="136"/>
      <c r="AB100" s="140"/>
      <c r="AC100" s="138"/>
      <c r="AD100" s="136"/>
      <c r="AE100" s="140"/>
      <c r="AF100" s="755">
        <f>I100+L100+O100+R100+U100+X100+AA100+AD100</f>
        <v>0</v>
      </c>
      <c r="AG100" s="755"/>
      <c r="AH100" s="776">
        <f>IF(B100="","",(RANK(AF100,AF100:AF111)))</f>
      </c>
      <c r="AK100" s="134"/>
    </row>
    <row r="101" spans="1:37" ht="12.75" customHeight="1">
      <c r="A101" s="748"/>
      <c r="B101" s="750"/>
      <c r="C101" s="779">
        <f>IF(B101="",B101,VLOOKUP(B101,'[2]Список уч-ов'!$A:$K,11,FALSE))</f>
        <v>0</v>
      </c>
      <c r="D101" s="781" t="e">
        <f>IF(C101="",C101,VLOOKUP(C101,'[2]Список уч-ов'!$A:$K,11,FALSE))</f>
        <v>#N/A</v>
      </c>
      <c r="E101" s="785"/>
      <c r="F101" s="786"/>
      <c r="G101" s="787"/>
      <c r="H101" s="144"/>
      <c r="I101" s="142"/>
      <c r="J101" s="163"/>
      <c r="K101" s="164"/>
      <c r="L101" s="142"/>
      <c r="M101" s="163"/>
      <c r="N101" s="164"/>
      <c r="O101" s="142"/>
      <c r="P101" s="163"/>
      <c r="Q101" s="164"/>
      <c r="R101" s="142"/>
      <c r="S101" s="163"/>
      <c r="T101" s="144"/>
      <c r="U101" s="145"/>
      <c r="V101" s="146"/>
      <c r="W101" s="164"/>
      <c r="X101" s="142"/>
      <c r="Y101" s="163"/>
      <c r="Z101" s="164"/>
      <c r="AA101" s="142"/>
      <c r="AB101" s="146"/>
      <c r="AC101" s="164"/>
      <c r="AD101" s="142"/>
      <c r="AE101" s="163"/>
      <c r="AF101" s="768"/>
      <c r="AG101" s="756"/>
      <c r="AH101" s="777"/>
      <c r="AK101" s="134"/>
    </row>
    <row r="102" spans="1:37" ht="12.75" customHeight="1">
      <c r="A102" s="747">
        <v>2</v>
      </c>
      <c r="B102" s="749"/>
      <c r="C102" s="778">
        <f>IF(B102="",B102,VLOOKUP(B102,'Список уч-ов'!A:M,3,FALSE))</f>
        <v>0</v>
      </c>
      <c r="D102" s="780">
        <f>IF(B102="",B102,VLOOKUP(B102,'Список уч-ов'!A:M,7,FALSE))</f>
        <v>0</v>
      </c>
      <c r="E102" s="166"/>
      <c r="F102" s="136"/>
      <c r="G102" s="140"/>
      <c r="H102" s="782"/>
      <c r="I102" s="783"/>
      <c r="J102" s="784"/>
      <c r="K102" s="138"/>
      <c r="L102" s="136"/>
      <c r="M102" s="140"/>
      <c r="N102" s="138"/>
      <c r="O102" s="136"/>
      <c r="P102" s="140"/>
      <c r="Q102" s="138"/>
      <c r="R102" s="136"/>
      <c r="S102" s="140"/>
      <c r="T102" s="138"/>
      <c r="U102" s="139"/>
      <c r="V102" s="140"/>
      <c r="W102" s="138"/>
      <c r="X102" s="136"/>
      <c r="Y102" s="140"/>
      <c r="Z102" s="138"/>
      <c r="AA102" s="136"/>
      <c r="AB102" s="140"/>
      <c r="AC102" s="138"/>
      <c r="AD102" s="136"/>
      <c r="AE102" s="140"/>
      <c r="AF102" s="755">
        <f>F102+L102+O102+R102+U102+X102+AA102+AD102</f>
        <v>0</v>
      </c>
      <c r="AG102" s="755"/>
      <c r="AH102" s="776">
        <f>IF(B102="","",(RANK(AF102,AF100:AF111)))</f>
      </c>
      <c r="AK102" s="134"/>
    </row>
    <row r="103" spans="1:34" ht="12.75" customHeight="1">
      <c r="A103" s="748"/>
      <c r="B103" s="750"/>
      <c r="C103" s="779">
        <f>IF(B103="",B103,VLOOKUP(B103,'[2]Список уч-ов'!$A:$K,11,FALSE))</f>
        <v>0</v>
      </c>
      <c r="D103" s="781" t="e">
        <f>IF(C103="",C103,VLOOKUP(C103,'[2]Список уч-ов'!$A:$K,11,FALSE))</f>
        <v>#N/A</v>
      </c>
      <c r="E103" s="167"/>
      <c r="F103" s="142"/>
      <c r="G103" s="143"/>
      <c r="H103" s="785"/>
      <c r="I103" s="786"/>
      <c r="J103" s="787"/>
      <c r="K103" s="141"/>
      <c r="L103" s="142"/>
      <c r="M103" s="163"/>
      <c r="N103" s="164"/>
      <c r="O103" s="142"/>
      <c r="P103" s="163"/>
      <c r="Q103" s="164"/>
      <c r="R103" s="142"/>
      <c r="S103" s="163"/>
      <c r="T103" s="144"/>
      <c r="U103" s="150"/>
      <c r="V103" s="146"/>
      <c r="W103" s="164"/>
      <c r="X103" s="142"/>
      <c r="Y103" s="163"/>
      <c r="Z103" s="164"/>
      <c r="AA103" s="142"/>
      <c r="AB103" s="146"/>
      <c r="AC103" s="164"/>
      <c r="AD103" s="142"/>
      <c r="AE103" s="163"/>
      <c r="AF103" s="768"/>
      <c r="AG103" s="756"/>
      <c r="AH103" s="777"/>
    </row>
    <row r="104" spans="1:34" ht="12.75" customHeight="1">
      <c r="A104" s="747">
        <v>3</v>
      </c>
      <c r="B104" s="749"/>
      <c r="C104" s="778">
        <f>IF(B104="",B104,VLOOKUP(B104,'Список уч-ов'!A:M,3,FALSE))</f>
        <v>0</v>
      </c>
      <c r="D104" s="780">
        <f>IF(B104="",B104,VLOOKUP(B104,'Список уч-ов'!A:M,7,FALSE))</f>
        <v>0</v>
      </c>
      <c r="E104" s="166"/>
      <c r="F104" s="136"/>
      <c r="G104" s="140"/>
      <c r="H104" s="138"/>
      <c r="I104" s="136"/>
      <c r="J104" s="140"/>
      <c r="K104" s="782"/>
      <c r="L104" s="783"/>
      <c r="M104" s="784"/>
      <c r="N104" s="138"/>
      <c r="O104" s="136"/>
      <c r="P104" s="140"/>
      <c r="Q104" s="138"/>
      <c r="R104" s="136"/>
      <c r="S104" s="140"/>
      <c r="T104" s="138"/>
      <c r="U104" s="139"/>
      <c r="V104" s="140"/>
      <c r="W104" s="138"/>
      <c r="X104" s="136"/>
      <c r="Y104" s="140"/>
      <c r="Z104" s="138"/>
      <c r="AA104" s="136"/>
      <c r="AB104" s="140"/>
      <c r="AC104" s="138"/>
      <c r="AD104" s="136"/>
      <c r="AE104" s="140"/>
      <c r="AF104" s="755">
        <f>F104+I104+O104+R104+U104+X104+AA104+AD104</f>
        <v>0</v>
      </c>
      <c r="AG104" s="757"/>
      <c r="AH104" s="776">
        <f>IF(B104="","",(RANK(AF104,AF100:AF111)))</f>
      </c>
    </row>
    <row r="105" spans="1:34" ht="12.75" customHeight="1">
      <c r="A105" s="748"/>
      <c r="B105" s="750"/>
      <c r="C105" s="779">
        <f>IF(B105="",B105,VLOOKUP(B105,'[2]Список уч-ов'!$A:$K,11,FALSE))</f>
        <v>0</v>
      </c>
      <c r="D105" s="781" t="e">
        <f>IF(C105="",C105,VLOOKUP(C105,'[2]Список уч-ов'!$A:$K,11,FALSE))</f>
        <v>#N/A</v>
      </c>
      <c r="E105" s="167"/>
      <c r="F105" s="142"/>
      <c r="G105" s="163"/>
      <c r="H105" s="164"/>
      <c r="I105" s="142"/>
      <c r="J105" s="143"/>
      <c r="K105" s="785"/>
      <c r="L105" s="786"/>
      <c r="M105" s="787"/>
      <c r="N105" s="141"/>
      <c r="O105" s="142"/>
      <c r="P105" s="163"/>
      <c r="Q105" s="164"/>
      <c r="R105" s="142"/>
      <c r="S105" s="163"/>
      <c r="T105" s="144"/>
      <c r="U105" s="145"/>
      <c r="V105" s="146"/>
      <c r="W105" s="164"/>
      <c r="X105" s="142"/>
      <c r="Y105" s="163"/>
      <c r="Z105" s="164"/>
      <c r="AA105" s="142"/>
      <c r="AB105" s="146"/>
      <c r="AC105" s="164"/>
      <c r="AD105" s="142"/>
      <c r="AE105" s="163"/>
      <c r="AF105" s="768"/>
      <c r="AG105" s="758"/>
      <c r="AH105" s="777"/>
    </row>
    <row r="106" spans="1:34" ht="12.75" customHeight="1">
      <c r="A106" s="747">
        <v>4</v>
      </c>
      <c r="B106" s="749"/>
      <c r="C106" s="778">
        <f>IF(B106="",B106,VLOOKUP(B106,'Список уч-ов'!A:M,3,FALSE))</f>
        <v>0</v>
      </c>
      <c r="D106" s="780">
        <f>IF(B106="",B106,VLOOKUP(B106,'Список уч-ов'!A:M,7,FALSE))</f>
        <v>0</v>
      </c>
      <c r="E106" s="166"/>
      <c r="F106" s="136"/>
      <c r="G106" s="140"/>
      <c r="H106" s="138"/>
      <c r="I106" s="136"/>
      <c r="J106" s="140"/>
      <c r="K106" s="138"/>
      <c r="L106" s="136"/>
      <c r="M106" s="140"/>
      <c r="N106" s="782"/>
      <c r="O106" s="783"/>
      <c r="P106" s="784"/>
      <c r="Q106" s="138"/>
      <c r="R106" s="136"/>
      <c r="S106" s="140"/>
      <c r="T106" s="138"/>
      <c r="U106" s="139"/>
      <c r="V106" s="140"/>
      <c r="W106" s="138"/>
      <c r="X106" s="136"/>
      <c r="Y106" s="140"/>
      <c r="Z106" s="138"/>
      <c r="AA106" s="136"/>
      <c r="AB106" s="140"/>
      <c r="AC106" s="138"/>
      <c r="AD106" s="136"/>
      <c r="AE106" s="140"/>
      <c r="AF106" s="755">
        <f>F106+I106+L106+R106+U106+X106+AA106+AD106</f>
        <v>0</v>
      </c>
      <c r="AG106" s="757"/>
      <c r="AH106" s="776">
        <f>IF(B106="","",(RANK(AF106,AF100:AF111)))</f>
      </c>
    </row>
    <row r="107" spans="1:34" ht="12.75" customHeight="1">
      <c r="A107" s="748"/>
      <c r="B107" s="750"/>
      <c r="C107" s="779">
        <f>IF(B107="",B107,VLOOKUP(B107,'[2]Список уч-ов'!$A:$K,11,FALSE))</f>
        <v>0</v>
      </c>
      <c r="D107" s="781" t="e">
        <f>IF(C107="",C107,VLOOKUP(C107,'[2]Список уч-ов'!$A:$K,11,FALSE))</f>
        <v>#N/A</v>
      </c>
      <c r="E107" s="167"/>
      <c r="F107" s="142"/>
      <c r="G107" s="163"/>
      <c r="H107" s="164"/>
      <c r="I107" s="142"/>
      <c r="J107" s="163"/>
      <c r="K107" s="164"/>
      <c r="L107" s="142"/>
      <c r="M107" s="143"/>
      <c r="N107" s="785"/>
      <c r="O107" s="786"/>
      <c r="P107" s="787"/>
      <c r="Q107" s="141"/>
      <c r="R107" s="142"/>
      <c r="S107" s="163"/>
      <c r="T107" s="144"/>
      <c r="U107" s="145"/>
      <c r="V107" s="146"/>
      <c r="W107" s="164"/>
      <c r="X107" s="142"/>
      <c r="Y107" s="163"/>
      <c r="Z107" s="164"/>
      <c r="AA107" s="142"/>
      <c r="AB107" s="146"/>
      <c r="AC107" s="141"/>
      <c r="AD107" s="142"/>
      <c r="AE107" s="163"/>
      <c r="AF107" s="768"/>
      <c r="AG107" s="758"/>
      <c r="AH107" s="777"/>
    </row>
    <row r="108" spans="1:34" ht="12.75" customHeight="1">
      <c r="A108" s="747">
        <v>5</v>
      </c>
      <c r="B108" s="749"/>
      <c r="C108" s="778">
        <f>IF(B108="",B108,VLOOKUP(B108,'Список уч-ов'!A:M,3,FALSE))</f>
        <v>0</v>
      </c>
      <c r="D108" s="780">
        <f>IF(B108="",B108,VLOOKUP(B108,'Список уч-ов'!A:M,7,FALSE))</f>
        <v>0</v>
      </c>
      <c r="E108" s="166"/>
      <c r="F108" s="136"/>
      <c r="G108" s="140"/>
      <c r="H108" s="138"/>
      <c r="I108" s="136"/>
      <c r="J108" s="140"/>
      <c r="K108" s="138"/>
      <c r="L108" s="136"/>
      <c r="M108" s="140"/>
      <c r="N108" s="138"/>
      <c r="O108" s="136"/>
      <c r="P108" s="140"/>
      <c r="Q108" s="782"/>
      <c r="R108" s="783"/>
      <c r="S108" s="784"/>
      <c r="T108" s="138"/>
      <c r="U108" s="139"/>
      <c r="V108" s="151"/>
      <c r="W108" s="138"/>
      <c r="X108" s="136"/>
      <c r="Y108" s="140"/>
      <c r="Z108" s="138"/>
      <c r="AA108" s="136"/>
      <c r="AB108" s="151"/>
      <c r="AC108" s="135"/>
      <c r="AD108" s="136"/>
      <c r="AE108" s="137"/>
      <c r="AF108" s="755">
        <f>F108+I108+L108+O108+U108+X108+AA108+AD108</f>
        <v>0</v>
      </c>
      <c r="AG108" s="757"/>
      <c r="AH108" s="776">
        <f>IF(B108="","",(RANK(AF108,AF100:AF111)))</f>
      </c>
    </row>
    <row r="109" spans="1:34" ht="12.75" customHeight="1">
      <c r="A109" s="748"/>
      <c r="B109" s="750"/>
      <c r="C109" s="779">
        <f>IF(B109="",B109,VLOOKUP(B109,'[2]Список уч-ов'!$A:$K,11,FALSE))</f>
        <v>0</v>
      </c>
      <c r="D109" s="781" t="e">
        <f>IF(C109="",C109,VLOOKUP(C109,'[2]Список уч-ов'!$A:$K,11,FALSE))</f>
        <v>#N/A</v>
      </c>
      <c r="E109" s="167"/>
      <c r="F109" s="142"/>
      <c r="G109" s="165"/>
      <c r="H109" s="168"/>
      <c r="I109" s="142"/>
      <c r="J109" s="165"/>
      <c r="K109" s="168"/>
      <c r="L109" s="142"/>
      <c r="M109" s="165"/>
      <c r="N109" s="168"/>
      <c r="O109" s="142"/>
      <c r="P109" s="146"/>
      <c r="Q109" s="785"/>
      <c r="R109" s="786"/>
      <c r="S109" s="787"/>
      <c r="T109" s="144"/>
      <c r="U109" s="150"/>
      <c r="V109" s="146"/>
      <c r="W109" s="168"/>
      <c r="X109" s="142"/>
      <c r="Y109" s="165"/>
      <c r="Z109" s="168"/>
      <c r="AA109" s="142"/>
      <c r="AB109" s="146"/>
      <c r="AC109" s="141"/>
      <c r="AD109" s="142"/>
      <c r="AE109" s="143"/>
      <c r="AF109" s="768"/>
      <c r="AG109" s="758"/>
      <c r="AH109" s="777"/>
    </row>
    <row r="110" spans="1:34" ht="12.75" customHeight="1">
      <c r="A110" s="747" t="s">
        <v>12</v>
      </c>
      <c r="B110" s="749"/>
      <c r="C110" s="778">
        <f>IF(B110="",B110,VLOOKUP(B110,'Список уч-ов'!A:M,3,FALSE))</f>
        <v>0</v>
      </c>
      <c r="D110" s="780">
        <f>IF(B110="",B110,VLOOKUP(B110,'Список уч-ов'!A:M,7,FALSE))</f>
        <v>0</v>
      </c>
      <c r="E110" s="148"/>
      <c r="F110" s="136"/>
      <c r="G110" s="137"/>
      <c r="H110" s="135"/>
      <c r="I110" s="136"/>
      <c r="J110" s="137"/>
      <c r="K110" s="135"/>
      <c r="L110" s="136"/>
      <c r="M110" s="137"/>
      <c r="N110" s="135"/>
      <c r="O110" s="136"/>
      <c r="P110" s="137"/>
      <c r="Q110" s="135"/>
      <c r="R110" s="136"/>
      <c r="S110" s="137"/>
      <c r="T110" s="138"/>
      <c r="U110" s="139"/>
      <c r="V110" s="151"/>
      <c r="W110" s="138"/>
      <c r="X110" s="139"/>
      <c r="Y110" s="140"/>
      <c r="Z110" s="138"/>
      <c r="AA110" s="139"/>
      <c r="AB110" s="151"/>
      <c r="AC110" s="769"/>
      <c r="AD110" s="770"/>
      <c r="AE110" s="771"/>
      <c r="AF110" s="755">
        <f>F110+I110+L110+O110+U110+X110+AA110+R110</f>
        <v>0</v>
      </c>
      <c r="AG110" s="757"/>
      <c r="AH110" s="776">
        <f>IF(B110="","",(RANK(AF110,AF100:AF111)))</f>
      </c>
    </row>
    <row r="111" spans="1:34" ht="12.75" customHeight="1">
      <c r="A111" s="748"/>
      <c r="B111" s="764"/>
      <c r="C111" s="779">
        <f>IF(B111="",B111,VLOOKUP(B111,'[2]Список уч-ов'!$A:$K,11,FALSE))</f>
        <v>0</v>
      </c>
      <c r="D111" s="781" t="e">
        <f>IF(C111="",C111,VLOOKUP(C111,'[2]Список уч-ов'!$A:$K,11,FALSE))</f>
        <v>#N/A</v>
      </c>
      <c r="E111" s="149"/>
      <c r="F111" s="142"/>
      <c r="G111" s="143"/>
      <c r="H111" s="141"/>
      <c r="I111" s="142"/>
      <c r="J111" s="143"/>
      <c r="K111" s="141"/>
      <c r="L111" s="142"/>
      <c r="M111" s="143"/>
      <c r="N111" s="141"/>
      <c r="O111" s="142"/>
      <c r="P111" s="143"/>
      <c r="Q111" s="141"/>
      <c r="R111" s="142"/>
      <c r="S111" s="143"/>
      <c r="T111" s="144"/>
      <c r="U111" s="150"/>
      <c r="V111" s="146"/>
      <c r="W111" s="144"/>
      <c r="X111" s="147"/>
      <c r="Y111" s="146"/>
      <c r="Z111" s="144"/>
      <c r="AA111" s="147"/>
      <c r="AB111" s="146"/>
      <c r="AC111" s="772"/>
      <c r="AD111" s="773"/>
      <c r="AE111" s="774"/>
      <c r="AF111" s="768"/>
      <c r="AG111" s="758"/>
      <c r="AH111" s="777"/>
    </row>
    <row r="112" spans="1:34" ht="12.75" customHeight="1">
      <c r="A112" s="152"/>
      <c r="B112" s="169"/>
      <c r="C112" s="154"/>
      <c r="D112" s="155"/>
      <c r="E112" s="156"/>
      <c r="F112" s="157"/>
      <c r="G112" s="159"/>
      <c r="H112" s="159"/>
      <c r="I112" s="157"/>
      <c r="J112" s="159"/>
      <c r="K112" s="159"/>
      <c r="L112" s="157"/>
      <c r="M112" s="159"/>
      <c r="N112" s="159"/>
      <c r="O112" s="157"/>
      <c r="P112" s="158"/>
      <c r="Q112" s="170"/>
      <c r="R112" s="170"/>
      <c r="S112" s="170"/>
      <c r="T112" s="158"/>
      <c r="U112" s="157"/>
      <c r="V112" s="158"/>
      <c r="W112" s="159"/>
      <c r="X112" s="157"/>
      <c r="Y112" s="159"/>
      <c r="Z112" s="159"/>
      <c r="AA112" s="157"/>
      <c r="AB112" s="158"/>
      <c r="AC112" s="170"/>
      <c r="AD112" s="170"/>
      <c r="AE112" s="170"/>
      <c r="AF112" s="161"/>
      <c r="AG112" s="162"/>
      <c r="AH112" s="161"/>
    </row>
    <row r="113" spans="1:34" ht="15.75" customHeight="1">
      <c r="A113" s="127" t="str">
        <f>A5</f>
        <v>Предварительный этап</v>
      </c>
      <c r="B113" s="220"/>
      <c r="C113" s="124"/>
      <c r="D113" s="125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7" t="s">
        <v>73</v>
      </c>
      <c r="AG113" s="128"/>
      <c r="AH113" s="128"/>
    </row>
    <row r="114" spans="1:37" ht="12.75" customHeight="1">
      <c r="A114" s="130" t="s">
        <v>2</v>
      </c>
      <c r="B114" s="221"/>
      <c r="C114" s="131" t="s">
        <v>3</v>
      </c>
      <c r="D114" s="132" t="s">
        <v>13</v>
      </c>
      <c r="E114" s="761">
        <v>1</v>
      </c>
      <c r="F114" s="762"/>
      <c r="G114" s="763"/>
      <c r="H114" s="761">
        <v>2</v>
      </c>
      <c r="I114" s="762"/>
      <c r="J114" s="763"/>
      <c r="K114" s="761">
        <v>3</v>
      </c>
      <c r="L114" s="762"/>
      <c r="M114" s="763"/>
      <c r="N114" s="761">
        <v>4</v>
      </c>
      <c r="O114" s="762"/>
      <c r="P114" s="763"/>
      <c r="Q114" s="761">
        <v>5</v>
      </c>
      <c r="R114" s="762"/>
      <c r="S114" s="763"/>
      <c r="T114" s="761">
        <v>6</v>
      </c>
      <c r="U114" s="762"/>
      <c r="V114" s="763"/>
      <c r="W114" s="761" t="s">
        <v>15</v>
      </c>
      <c r="X114" s="762"/>
      <c r="Y114" s="763"/>
      <c r="Z114" s="761" t="s">
        <v>16</v>
      </c>
      <c r="AA114" s="762"/>
      <c r="AB114" s="763"/>
      <c r="AC114" s="761" t="s">
        <v>12</v>
      </c>
      <c r="AD114" s="762"/>
      <c r="AE114" s="763"/>
      <c r="AF114" s="133" t="s">
        <v>4</v>
      </c>
      <c r="AG114" s="133" t="s">
        <v>5</v>
      </c>
      <c r="AH114" s="133" t="s">
        <v>6</v>
      </c>
      <c r="AK114" s="134"/>
    </row>
    <row r="115" spans="1:37" ht="12.75" customHeight="1">
      <c r="A115" s="747">
        <v>1</v>
      </c>
      <c r="B115" s="749"/>
      <c r="C115" s="778">
        <f>IF(B115="",B115,VLOOKUP(B115,'Список уч-ов'!A:M,3,FALSE))</f>
        <v>0</v>
      </c>
      <c r="D115" s="780">
        <f>IF(B115="",B115,VLOOKUP(B115,'Список уч-ов'!A:M,7,FALSE))</f>
        <v>0</v>
      </c>
      <c r="E115" s="782"/>
      <c r="F115" s="783"/>
      <c r="G115" s="784"/>
      <c r="H115" s="138"/>
      <c r="I115" s="136"/>
      <c r="J115" s="140"/>
      <c r="K115" s="138"/>
      <c r="L115" s="136"/>
      <c r="M115" s="140"/>
      <c r="N115" s="138"/>
      <c r="O115" s="136"/>
      <c r="P115" s="140"/>
      <c r="Q115" s="138"/>
      <c r="R115" s="136"/>
      <c r="S115" s="140"/>
      <c r="T115" s="138"/>
      <c r="U115" s="136"/>
      <c r="V115" s="140"/>
      <c r="W115" s="138"/>
      <c r="X115" s="136"/>
      <c r="Y115" s="140"/>
      <c r="Z115" s="138"/>
      <c r="AA115" s="136"/>
      <c r="AB115" s="140"/>
      <c r="AC115" s="138"/>
      <c r="AD115" s="136"/>
      <c r="AE115" s="140"/>
      <c r="AF115" s="755">
        <f>I115+L115+O115+R115+U115+X115+AA115+AD115</f>
        <v>0</v>
      </c>
      <c r="AG115" s="755"/>
      <c r="AH115" s="776">
        <f>IF(B115="","",(RANK(AF115,AF115:AF126)))</f>
      </c>
      <c r="AK115" s="134"/>
    </row>
    <row r="116" spans="1:37" ht="12.75" customHeight="1">
      <c r="A116" s="748"/>
      <c r="B116" s="750"/>
      <c r="C116" s="779">
        <f>IF(B116="",B116,VLOOKUP(B116,'[2]Список уч-ов'!$A:$K,11,FALSE))</f>
        <v>0</v>
      </c>
      <c r="D116" s="781" t="e">
        <f>IF(C116="",C116,VLOOKUP(C116,'[2]Список уч-ов'!$A:$K,11,FALSE))</f>
        <v>#N/A</v>
      </c>
      <c r="E116" s="785"/>
      <c r="F116" s="786"/>
      <c r="G116" s="787"/>
      <c r="H116" s="144"/>
      <c r="I116" s="142"/>
      <c r="J116" s="163"/>
      <c r="K116" s="164"/>
      <c r="L116" s="142"/>
      <c r="M116" s="163"/>
      <c r="N116" s="164"/>
      <c r="O116" s="142"/>
      <c r="P116" s="163"/>
      <c r="Q116" s="164"/>
      <c r="R116" s="142"/>
      <c r="S116" s="163"/>
      <c r="T116" s="164"/>
      <c r="U116" s="142"/>
      <c r="V116" s="165"/>
      <c r="W116" s="164"/>
      <c r="X116" s="142"/>
      <c r="Y116" s="163"/>
      <c r="Z116" s="164"/>
      <c r="AA116" s="142"/>
      <c r="AB116" s="146"/>
      <c r="AC116" s="164"/>
      <c r="AD116" s="142"/>
      <c r="AE116" s="163"/>
      <c r="AF116" s="768"/>
      <c r="AG116" s="756"/>
      <c r="AH116" s="777"/>
      <c r="AK116" s="134"/>
    </row>
    <row r="117" spans="1:37" ht="12.75" customHeight="1">
      <c r="A117" s="747">
        <v>2</v>
      </c>
      <c r="B117" s="749"/>
      <c r="C117" s="778">
        <f>IF(B117="",B117,VLOOKUP(B117,'Список уч-ов'!A:M,3,FALSE))</f>
        <v>0</v>
      </c>
      <c r="D117" s="780">
        <f>IF(B117="",B117,VLOOKUP(B117,'Список уч-ов'!A:M,7,FALSE))</f>
        <v>0</v>
      </c>
      <c r="E117" s="166"/>
      <c r="F117" s="136"/>
      <c r="G117" s="140"/>
      <c r="H117" s="782"/>
      <c r="I117" s="783"/>
      <c r="J117" s="784"/>
      <c r="K117" s="138"/>
      <c r="L117" s="136"/>
      <c r="M117" s="140"/>
      <c r="N117" s="138"/>
      <c r="O117" s="136"/>
      <c r="P117" s="140"/>
      <c r="Q117" s="138"/>
      <c r="R117" s="136"/>
      <c r="S117" s="140"/>
      <c r="T117" s="138"/>
      <c r="U117" s="136"/>
      <c r="V117" s="140"/>
      <c r="W117" s="138"/>
      <c r="X117" s="136"/>
      <c r="Y117" s="140"/>
      <c r="Z117" s="138"/>
      <c r="AA117" s="136"/>
      <c r="AB117" s="140"/>
      <c r="AC117" s="138"/>
      <c r="AD117" s="136"/>
      <c r="AE117" s="140"/>
      <c r="AF117" s="755">
        <f>F117+L117+O117+R117+U117+X117+AA117+AD117</f>
        <v>0</v>
      </c>
      <c r="AG117" s="755"/>
      <c r="AH117" s="776">
        <f>IF(B117="","",(RANK(AF117,AF115:AF126)))</f>
      </c>
      <c r="AK117" s="134"/>
    </row>
    <row r="118" spans="1:34" ht="12.75" customHeight="1">
      <c r="A118" s="748"/>
      <c r="B118" s="750"/>
      <c r="C118" s="779">
        <f>IF(B118="",B118,VLOOKUP(B118,'[2]Список уч-ов'!$A:$K,11,FALSE))</f>
        <v>0</v>
      </c>
      <c r="D118" s="781" t="e">
        <f>IF(C118="",C118,VLOOKUP(C118,'[2]Список уч-ов'!$A:$K,11,FALSE))</f>
        <v>#N/A</v>
      </c>
      <c r="E118" s="167"/>
      <c r="F118" s="142"/>
      <c r="G118" s="143"/>
      <c r="H118" s="785"/>
      <c r="I118" s="786"/>
      <c r="J118" s="787"/>
      <c r="K118" s="141"/>
      <c r="L118" s="142"/>
      <c r="M118" s="163"/>
      <c r="N118" s="164"/>
      <c r="O118" s="142"/>
      <c r="P118" s="163"/>
      <c r="Q118" s="164"/>
      <c r="R118" s="142"/>
      <c r="S118" s="163"/>
      <c r="T118" s="164"/>
      <c r="U118" s="142"/>
      <c r="V118" s="165"/>
      <c r="W118" s="164"/>
      <c r="X118" s="142"/>
      <c r="Y118" s="163"/>
      <c r="Z118" s="164"/>
      <c r="AA118" s="142"/>
      <c r="AB118" s="146"/>
      <c r="AC118" s="164"/>
      <c r="AD118" s="142"/>
      <c r="AE118" s="163"/>
      <c r="AF118" s="768"/>
      <c r="AG118" s="756"/>
      <c r="AH118" s="777"/>
    </row>
    <row r="119" spans="1:34" ht="12.75" customHeight="1">
      <c r="A119" s="747">
        <v>3</v>
      </c>
      <c r="B119" s="749"/>
      <c r="C119" s="778">
        <f>IF(B119="",B119,VLOOKUP(B119,'Список уч-ов'!A:M,3,FALSE))</f>
        <v>0</v>
      </c>
      <c r="D119" s="780">
        <f>IF(B119="",B119,VLOOKUP(B119,'Список уч-ов'!A:M,7,FALSE))</f>
        <v>0</v>
      </c>
      <c r="E119" s="166"/>
      <c r="F119" s="136"/>
      <c r="G119" s="140"/>
      <c r="H119" s="138"/>
      <c r="I119" s="136"/>
      <c r="J119" s="140"/>
      <c r="K119" s="782"/>
      <c r="L119" s="783"/>
      <c r="M119" s="784"/>
      <c r="N119" s="138"/>
      <c r="O119" s="136"/>
      <c r="P119" s="140"/>
      <c r="Q119" s="138"/>
      <c r="R119" s="136"/>
      <c r="S119" s="140"/>
      <c r="T119" s="138"/>
      <c r="U119" s="136"/>
      <c r="V119" s="140"/>
      <c r="W119" s="138"/>
      <c r="X119" s="136"/>
      <c r="Y119" s="140"/>
      <c r="Z119" s="138"/>
      <c r="AA119" s="136"/>
      <c r="AB119" s="140"/>
      <c r="AC119" s="138"/>
      <c r="AD119" s="136"/>
      <c r="AE119" s="140"/>
      <c r="AF119" s="755">
        <f>F119+I119+O119+R119+U119+X119+AA119+AD119</f>
        <v>0</v>
      </c>
      <c r="AG119" s="757"/>
      <c r="AH119" s="776">
        <f>IF(B119="","",(RANK(AF119,AF115:AF126)))</f>
      </c>
    </row>
    <row r="120" spans="1:34" ht="12.75" customHeight="1">
      <c r="A120" s="748"/>
      <c r="B120" s="750"/>
      <c r="C120" s="779">
        <f>IF(B120="",B120,VLOOKUP(B120,'[2]Список уч-ов'!$A:$K,11,FALSE))</f>
        <v>0</v>
      </c>
      <c r="D120" s="781" t="e">
        <f>IF(C120="",C120,VLOOKUP(C120,'[2]Список уч-ов'!$A:$K,11,FALSE))</f>
        <v>#N/A</v>
      </c>
      <c r="E120" s="167"/>
      <c r="F120" s="142"/>
      <c r="G120" s="163"/>
      <c r="H120" s="164"/>
      <c r="I120" s="142"/>
      <c r="J120" s="143"/>
      <c r="K120" s="785"/>
      <c r="L120" s="786"/>
      <c r="M120" s="787"/>
      <c r="N120" s="141"/>
      <c r="O120" s="142"/>
      <c r="P120" s="163"/>
      <c r="Q120" s="164"/>
      <c r="R120" s="142"/>
      <c r="S120" s="163"/>
      <c r="T120" s="164"/>
      <c r="U120" s="142"/>
      <c r="V120" s="165"/>
      <c r="W120" s="164"/>
      <c r="X120" s="142"/>
      <c r="Y120" s="163"/>
      <c r="Z120" s="164"/>
      <c r="AA120" s="142"/>
      <c r="AB120" s="146"/>
      <c r="AC120" s="164"/>
      <c r="AD120" s="142"/>
      <c r="AE120" s="163"/>
      <c r="AF120" s="768"/>
      <c r="AG120" s="758"/>
      <c r="AH120" s="777"/>
    </row>
    <row r="121" spans="1:34" ht="12.75" customHeight="1">
      <c r="A121" s="747">
        <v>4</v>
      </c>
      <c r="B121" s="749"/>
      <c r="C121" s="778">
        <f>IF(B121="",B121,VLOOKUP(B121,'Список уч-ов'!A:M,3,FALSE))</f>
        <v>0</v>
      </c>
      <c r="D121" s="780">
        <f>IF(B121="",B121,VLOOKUP(B121,'Список уч-ов'!A:M,7,FALSE))</f>
        <v>0</v>
      </c>
      <c r="E121" s="166"/>
      <c r="F121" s="136"/>
      <c r="G121" s="140"/>
      <c r="H121" s="138"/>
      <c r="I121" s="136"/>
      <c r="J121" s="140"/>
      <c r="K121" s="138"/>
      <c r="L121" s="136"/>
      <c r="M121" s="140"/>
      <c r="N121" s="782"/>
      <c r="O121" s="783"/>
      <c r="P121" s="784"/>
      <c r="Q121" s="138"/>
      <c r="R121" s="136"/>
      <c r="S121" s="140"/>
      <c r="T121" s="138"/>
      <c r="U121" s="136"/>
      <c r="V121" s="140"/>
      <c r="W121" s="138"/>
      <c r="X121" s="136"/>
      <c r="Y121" s="140"/>
      <c r="Z121" s="138"/>
      <c r="AA121" s="136"/>
      <c r="AB121" s="140"/>
      <c r="AC121" s="138"/>
      <c r="AD121" s="136"/>
      <c r="AE121" s="140"/>
      <c r="AF121" s="755">
        <f>F121+I121+L121+R121+U121+X121+AA121+AD121</f>
        <v>0</v>
      </c>
      <c r="AG121" s="757"/>
      <c r="AH121" s="776">
        <f>IF(B121="","",(RANK(AF121,AF115:AF126)))</f>
      </c>
    </row>
    <row r="122" spans="1:34" ht="12.75" customHeight="1">
      <c r="A122" s="748"/>
      <c r="B122" s="750"/>
      <c r="C122" s="779">
        <f>IF(B122="",B122,VLOOKUP(B122,'[2]Список уч-ов'!$A:$K,11,FALSE))</f>
        <v>0</v>
      </c>
      <c r="D122" s="781" t="e">
        <f>IF(C122="",C122,VLOOKUP(C122,'[2]Список уч-ов'!$A:$K,11,FALSE))</f>
        <v>#N/A</v>
      </c>
      <c r="E122" s="167"/>
      <c r="F122" s="142"/>
      <c r="G122" s="163"/>
      <c r="H122" s="164"/>
      <c r="I122" s="142"/>
      <c r="J122" s="163"/>
      <c r="K122" s="164"/>
      <c r="L122" s="142"/>
      <c r="M122" s="143"/>
      <c r="N122" s="785"/>
      <c r="O122" s="786"/>
      <c r="P122" s="787"/>
      <c r="Q122" s="141"/>
      <c r="R122" s="142"/>
      <c r="S122" s="163"/>
      <c r="T122" s="164"/>
      <c r="U122" s="142"/>
      <c r="V122" s="165"/>
      <c r="W122" s="164"/>
      <c r="X122" s="142"/>
      <c r="Y122" s="163"/>
      <c r="Z122" s="164"/>
      <c r="AA122" s="142"/>
      <c r="AB122" s="146"/>
      <c r="AC122" s="141"/>
      <c r="AD122" s="142"/>
      <c r="AE122" s="163"/>
      <c r="AF122" s="768"/>
      <c r="AG122" s="758"/>
      <c r="AH122" s="777"/>
    </row>
    <row r="123" spans="1:34" ht="12.75" customHeight="1">
      <c r="A123" s="747">
        <v>5</v>
      </c>
      <c r="B123" s="749"/>
      <c r="C123" s="778">
        <f>IF(B123="",B123,VLOOKUP(B123,'Список уч-ов'!A:M,3,FALSE))</f>
        <v>0</v>
      </c>
      <c r="D123" s="780">
        <f>IF(B123="",B123,VLOOKUP(B123,'Список уч-ов'!A:M,7,FALSE))</f>
        <v>0</v>
      </c>
      <c r="E123" s="166"/>
      <c r="F123" s="136"/>
      <c r="G123" s="140"/>
      <c r="H123" s="138"/>
      <c r="I123" s="136"/>
      <c r="J123" s="140"/>
      <c r="K123" s="138"/>
      <c r="L123" s="136"/>
      <c r="M123" s="140"/>
      <c r="N123" s="138"/>
      <c r="O123" s="136"/>
      <c r="P123" s="140"/>
      <c r="Q123" s="782"/>
      <c r="R123" s="783"/>
      <c r="S123" s="784"/>
      <c r="T123" s="138"/>
      <c r="U123" s="136"/>
      <c r="V123" s="151"/>
      <c r="W123" s="138"/>
      <c r="X123" s="136"/>
      <c r="Y123" s="140"/>
      <c r="Z123" s="138"/>
      <c r="AA123" s="136"/>
      <c r="AB123" s="151"/>
      <c r="AC123" s="135"/>
      <c r="AD123" s="136"/>
      <c r="AE123" s="137"/>
      <c r="AF123" s="755">
        <f>F123+I123+L123+O123+U123+X123+AA123+AD123</f>
        <v>0</v>
      </c>
      <c r="AG123" s="757"/>
      <c r="AH123" s="776">
        <f>IF(B123="","",(RANK(AF123,AF115:AF126)))</f>
      </c>
    </row>
    <row r="124" spans="1:34" ht="12.75" customHeight="1">
      <c r="A124" s="748"/>
      <c r="B124" s="750"/>
      <c r="C124" s="779">
        <f>IF(B124="",B124,VLOOKUP(B124,'[2]Список уч-ов'!$A:$K,11,FALSE))</f>
        <v>0</v>
      </c>
      <c r="D124" s="781" t="e">
        <f>IF(C124="",C124,VLOOKUP(C124,'[2]Список уч-ов'!$A:$K,11,FALSE))</f>
        <v>#N/A</v>
      </c>
      <c r="E124" s="167"/>
      <c r="F124" s="142"/>
      <c r="G124" s="165"/>
      <c r="H124" s="168"/>
      <c r="I124" s="142"/>
      <c r="J124" s="165"/>
      <c r="K124" s="168"/>
      <c r="L124" s="142"/>
      <c r="M124" s="165"/>
      <c r="N124" s="168"/>
      <c r="O124" s="142"/>
      <c r="P124" s="146"/>
      <c r="Q124" s="785"/>
      <c r="R124" s="786"/>
      <c r="S124" s="787"/>
      <c r="T124" s="144"/>
      <c r="U124" s="142"/>
      <c r="V124" s="165"/>
      <c r="W124" s="168"/>
      <c r="X124" s="142"/>
      <c r="Y124" s="165"/>
      <c r="Z124" s="168"/>
      <c r="AA124" s="142"/>
      <c r="AB124" s="146"/>
      <c r="AC124" s="141"/>
      <c r="AD124" s="142"/>
      <c r="AE124" s="143"/>
      <c r="AF124" s="768"/>
      <c r="AG124" s="758"/>
      <c r="AH124" s="777"/>
    </row>
    <row r="125" spans="1:34" ht="12.75" customHeight="1">
      <c r="A125" s="747" t="s">
        <v>12</v>
      </c>
      <c r="B125" s="749"/>
      <c r="C125" s="778">
        <f>IF(B125="",B125,VLOOKUP(B125,'Список уч-ов'!A:M,3,FALSE))</f>
        <v>0</v>
      </c>
      <c r="D125" s="780">
        <f>IF(B125="",B125,VLOOKUP(B125,'Список уч-ов'!A:M,7,FALSE))</f>
        <v>0</v>
      </c>
      <c r="E125" s="148"/>
      <c r="F125" s="136"/>
      <c r="G125" s="137"/>
      <c r="H125" s="135"/>
      <c r="I125" s="136"/>
      <c r="J125" s="137"/>
      <c r="K125" s="135"/>
      <c r="L125" s="136"/>
      <c r="M125" s="137"/>
      <c r="N125" s="135"/>
      <c r="O125" s="136"/>
      <c r="P125" s="137"/>
      <c r="Q125" s="135"/>
      <c r="R125" s="136"/>
      <c r="S125" s="137"/>
      <c r="T125" s="138"/>
      <c r="U125" s="139"/>
      <c r="V125" s="151"/>
      <c r="W125" s="138"/>
      <c r="X125" s="139"/>
      <c r="Y125" s="140"/>
      <c r="Z125" s="138"/>
      <c r="AA125" s="139"/>
      <c r="AB125" s="151"/>
      <c r="AC125" s="769"/>
      <c r="AD125" s="770"/>
      <c r="AE125" s="771"/>
      <c r="AF125" s="755">
        <f>F125+I125+L125+O125+U125+X125+AA125+R125</f>
        <v>0</v>
      </c>
      <c r="AG125" s="757"/>
      <c r="AH125" s="776">
        <f>IF(B125="","",(RANK(AF125,AF115:AF126)))</f>
      </c>
    </row>
    <row r="126" spans="1:34" ht="12.75" customHeight="1">
      <c r="A126" s="748"/>
      <c r="B126" s="764"/>
      <c r="C126" s="779">
        <f>IF(B126="",B126,VLOOKUP(B126,'[2]Список уч-ов'!$A:$K,11,FALSE))</f>
        <v>0</v>
      </c>
      <c r="D126" s="781" t="e">
        <f>IF(C126="",C126,VLOOKUP(C126,'[2]Список уч-ов'!$A:$K,11,FALSE))</f>
        <v>#N/A</v>
      </c>
      <c r="E126" s="149"/>
      <c r="F126" s="142"/>
      <c r="G126" s="143"/>
      <c r="H126" s="141"/>
      <c r="I126" s="142"/>
      <c r="J126" s="143"/>
      <c r="K126" s="141"/>
      <c r="L126" s="142"/>
      <c r="M126" s="143"/>
      <c r="N126" s="141"/>
      <c r="O126" s="142"/>
      <c r="P126" s="143"/>
      <c r="Q126" s="141"/>
      <c r="R126" s="142"/>
      <c r="S126" s="143"/>
      <c r="T126" s="144"/>
      <c r="U126" s="150"/>
      <c r="V126" s="146"/>
      <c r="W126" s="144"/>
      <c r="X126" s="147"/>
      <c r="Y126" s="146"/>
      <c r="Z126" s="144"/>
      <c r="AA126" s="147"/>
      <c r="AB126" s="146"/>
      <c r="AC126" s="772"/>
      <c r="AD126" s="773"/>
      <c r="AE126" s="774"/>
      <c r="AF126" s="768"/>
      <c r="AG126" s="758"/>
      <c r="AH126" s="777"/>
    </row>
    <row r="127" spans="1:34" ht="12.75" customHeight="1">
      <c r="A127" s="152"/>
      <c r="B127" s="169"/>
      <c r="C127" s="154"/>
      <c r="D127" s="155"/>
      <c r="E127" s="156"/>
      <c r="F127" s="157"/>
      <c r="G127" s="159"/>
      <c r="H127" s="159"/>
      <c r="I127" s="157"/>
      <c r="J127" s="159"/>
      <c r="K127" s="159"/>
      <c r="L127" s="157"/>
      <c r="M127" s="159"/>
      <c r="N127" s="159"/>
      <c r="O127" s="157"/>
      <c r="P127" s="159"/>
      <c r="Q127" s="159"/>
      <c r="R127" s="157"/>
      <c r="S127" s="158"/>
      <c r="T127" s="170"/>
      <c r="U127" s="170"/>
      <c r="V127" s="170"/>
      <c r="W127" s="158"/>
      <c r="X127" s="157"/>
      <c r="Y127" s="159"/>
      <c r="Z127" s="159"/>
      <c r="AA127" s="157"/>
      <c r="AB127" s="158"/>
      <c r="AC127" s="159"/>
      <c r="AD127" s="157"/>
      <c r="AE127" s="158"/>
      <c r="AF127" s="161"/>
      <c r="AG127" s="171"/>
      <c r="AH127" s="161"/>
    </row>
    <row r="128" spans="1:34" ht="13.5" customHeight="1">
      <c r="A128" s="788"/>
      <c r="C128" s="790"/>
      <c r="D128" s="173"/>
      <c r="E128" s="792"/>
      <c r="F128" s="793"/>
      <c r="G128" s="793"/>
      <c r="H128" s="174"/>
      <c r="I128" s="175"/>
      <c r="J128" s="174"/>
      <c r="K128" s="174"/>
      <c r="L128" s="175"/>
      <c r="M128" s="174"/>
      <c r="N128" s="174"/>
      <c r="O128" s="175"/>
      <c r="P128" s="174"/>
      <c r="Q128" s="174"/>
      <c r="R128" s="175"/>
      <c r="S128" s="174"/>
      <c r="T128" s="174"/>
      <c r="U128" s="175"/>
      <c r="V128" s="174"/>
      <c r="W128" s="174"/>
      <c r="X128" s="175"/>
      <c r="Y128" s="174"/>
      <c r="Z128" s="174"/>
      <c r="AA128" s="175"/>
      <c r="AB128" s="174"/>
      <c r="AC128" s="174"/>
      <c r="AD128" s="175"/>
      <c r="AE128" s="174"/>
      <c r="AF128" s="795"/>
      <c r="AG128" s="794"/>
      <c r="AH128" s="794"/>
    </row>
    <row r="129" spans="1:34" ht="13.5" customHeight="1">
      <c r="A129" s="788"/>
      <c r="B129" s="176"/>
      <c r="C129" s="791"/>
      <c r="D129" s="177"/>
      <c r="E129" s="793"/>
      <c r="F129" s="793"/>
      <c r="G129" s="793"/>
      <c r="H129" s="15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58"/>
      <c r="W129" s="178"/>
      <c r="X129" s="178"/>
      <c r="Y129" s="178"/>
      <c r="Z129" s="178"/>
      <c r="AA129" s="178"/>
      <c r="AB129" s="158"/>
      <c r="AC129" s="178"/>
      <c r="AD129" s="178"/>
      <c r="AE129" s="178"/>
      <c r="AF129" s="795"/>
      <c r="AG129" s="794"/>
      <c r="AH129" s="794"/>
    </row>
    <row r="130" spans="1:34" ht="12.75" customHeight="1">
      <c r="A130" s="114" t="str">
        <f>'Список уч-ов'!$B$22</f>
        <v>Главный судья - судья ВК</v>
      </c>
      <c r="B130" s="169"/>
      <c r="C130" s="129"/>
      <c r="D130" s="185"/>
      <c r="E130" s="156"/>
      <c r="F130" s="157"/>
      <c r="G130" s="159"/>
      <c r="H130" s="159"/>
      <c r="I130" s="157"/>
      <c r="J130" s="159"/>
      <c r="K130" s="159"/>
      <c r="L130" s="157"/>
      <c r="M130" s="159"/>
      <c r="N130" s="159"/>
      <c r="O130" s="157"/>
      <c r="P130" s="158"/>
      <c r="Q130" s="170"/>
      <c r="R130" s="129"/>
      <c r="S130" s="170"/>
      <c r="T130" s="158"/>
      <c r="U130" s="157"/>
      <c r="V130" s="158"/>
      <c r="W130" s="159"/>
      <c r="X130" s="187"/>
      <c r="Y130" s="159"/>
      <c r="Z130" s="159"/>
      <c r="AA130" s="187"/>
      <c r="AB130" s="158"/>
      <c r="AC130" s="170"/>
      <c r="AD130" s="129"/>
      <c r="AE130" s="170"/>
      <c r="AF130" s="161"/>
      <c r="AG130" s="162"/>
      <c r="AH130" s="188" t="str">
        <f>'Список уч-ов'!$H$22</f>
        <v>Е.Е.Демчук (г. Самара)</v>
      </c>
    </row>
    <row r="131" spans="1:34" ht="12.75" customHeight="1">
      <c r="A131" s="114"/>
      <c r="B131" s="169"/>
      <c r="C131" s="129"/>
      <c r="D131" s="185"/>
      <c r="E131" s="156"/>
      <c r="F131" s="157"/>
      <c r="G131" s="159"/>
      <c r="H131" s="159"/>
      <c r="I131" s="157"/>
      <c r="J131" s="159"/>
      <c r="K131" s="159"/>
      <c r="L131" s="157"/>
      <c r="M131" s="159"/>
      <c r="N131" s="159"/>
      <c r="O131" s="157"/>
      <c r="P131" s="158"/>
      <c r="Q131" s="170"/>
      <c r="R131" s="129"/>
      <c r="S131" s="170"/>
      <c r="T131" s="158"/>
      <c r="U131" s="157"/>
      <c r="V131" s="158"/>
      <c r="W131" s="159"/>
      <c r="X131" s="187"/>
      <c r="Y131" s="159"/>
      <c r="Z131" s="159"/>
      <c r="AA131" s="187"/>
      <c r="AB131" s="158"/>
      <c r="AC131" s="170"/>
      <c r="AD131" s="129"/>
      <c r="AE131" s="170"/>
      <c r="AF131" s="161"/>
      <c r="AG131" s="162"/>
      <c r="AH131" s="188"/>
    </row>
    <row r="132" spans="1:34" ht="12.75" customHeight="1">
      <c r="A132" s="114" t="str">
        <f>'Список уч-ов'!$B$24</f>
        <v>Главный секретарь - судья МК</v>
      </c>
      <c r="B132" s="169"/>
      <c r="C132" s="129"/>
      <c r="D132" s="185"/>
      <c r="E132" s="156"/>
      <c r="F132" s="157"/>
      <c r="G132" s="159"/>
      <c r="H132" s="159"/>
      <c r="I132" s="157"/>
      <c r="J132" s="159"/>
      <c r="K132" s="159"/>
      <c r="L132" s="157"/>
      <c r="M132" s="159"/>
      <c r="N132" s="159"/>
      <c r="O132" s="157"/>
      <c r="P132" s="158"/>
      <c r="Q132" s="170"/>
      <c r="R132" s="129"/>
      <c r="S132" s="170"/>
      <c r="T132" s="158"/>
      <c r="U132" s="157"/>
      <c r="V132" s="158"/>
      <c r="W132" s="159"/>
      <c r="X132" s="187"/>
      <c r="Y132" s="159"/>
      <c r="Z132" s="159"/>
      <c r="AA132" s="187"/>
      <c r="AB132" s="158"/>
      <c r="AC132" s="170"/>
      <c r="AD132" s="129"/>
      <c r="AE132" s="170"/>
      <c r="AF132" s="161"/>
      <c r="AG132" s="162"/>
      <c r="AH132" s="188" t="str">
        <f>'Список уч-ов'!$H$24</f>
        <v>А.В.Александров (г. Казань)</v>
      </c>
    </row>
    <row r="133" spans="1:34" ht="13.5" customHeight="1">
      <c r="A133" s="788"/>
      <c r="B133" s="788"/>
      <c r="C133" s="790"/>
      <c r="D133" s="173"/>
      <c r="E133" s="179"/>
      <c r="F133" s="175"/>
      <c r="G133" s="174"/>
      <c r="H133" s="792"/>
      <c r="I133" s="793"/>
      <c r="J133" s="793"/>
      <c r="K133" s="174"/>
      <c r="L133" s="175"/>
      <c r="M133" s="174"/>
      <c r="N133" s="174"/>
      <c r="O133" s="175"/>
      <c r="P133" s="174"/>
      <c r="Q133" s="174"/>
      <c r="R133" s="175"/>
      <c r="S133" s="174"/>
      <c r="T133" s="174"/>
      <c r="U133" s="175"/>
      <c r="V133" s="174"/>
      <c r="W133" s="174"/>
      <c r="X133" s="175"/>
      <c r="Y133" s="174"/>
      <c r="Z133" s="174"/>
      <c r="AA133" s="175"/>
      <c r="AB133" s="174"/>
      <c r="AC133" s="174"/>
      <c r="AD133" s="175"/>
      <c r="AE133" s="174"/>
      <c r="AF133" s="795"/>
      <c r="AG133" s="794"/>
      <c r="AH133" s="794"/>
    </row>
    <row r="134" spans="1:34" ht="13.5" customHeight="1">
      <c r="A134" s="788"/>
      <c r="B134" s="789"/>
      <c r="C134" s="791"/>
      <c r="D134" s="177"/>
      <c r="E134" s="156"/>
      <c r="F134" s="178"/>
      <c r="G134" s="178"/>
      <c r="H134" s="793"/>
      <c r="I134" s="793"/>
      <c r="J134" s="793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58"/>
      <c r="W134" s="178"/>
      <c r="X134" s="178"/>
      <c r="Y134" s="178"/>
      <c r="Z134" s="178"/>
      <c r="AA134" s="178"/>
      <c r="AB134" s="158"/>
      <c r="AC134" s="178"/>
      <c r="AD134" s="178"/>
      <c r="AE134" s="178"/>
      <c r="AF134" s="795"/>
      <c r="AG134" s="794"/>
      <c r="AH134" s="794"/>
    </row>
    <row r="135" spans="1:34" ht="13.5" customHeight="1">
      <c r="A135" s="788"/>
      <c r="B135" s="788"/>
      <c r="C135" s="790"/>
      <c r="D135" s="173"/>
      <c r="E135" s="179"/>
      <c r="F135" s="175"/>
      <c r="G135" s="174"/>
      <c r="H135" s="174"/>
      <c r="I135" s="175"/>
      <c r="J135" s="174"/>
      <c r="K135" s="792"/>
      <c r="L135" s="793"/>
      <c r="M135" s="793"/>
      <c r="N135" s="174"/>
      <c r="O135" s="175"/>
      <c r="P135" s="174"/>
      <c r="Q135" s="174"/>
      <c r="R135" s="175"/>
      <c r="S135" s="174"/>
      <c r="T135" s="174"/>
      <c r="U135" s="175"/>
      <c r="V135" s="174"/>
      <c r="W135" s="174"/>
      <c r="X135" s="175"/>
      <c r="Y135" s="174"/>
      <c r="Z135" s="174"/>
      <c r="AA135" s="175"/>
      <c r="AB135" s="174"/>
      <c r="AC135" s="174"/>
      <c r="AD135" s="175"/>
      <c r="AE135" s="174"/>
      <c r="AF135" s="795"/>
      <c r="AG135" s="796"/>
      <c r="AH135" s="794"/>
    </row>
    <row r="136" spans="1:34" ht="13.5" customHeight="1">
      <c r="A136" s="788"/>
      <c r="B136" s="789"/>
      <c r="C136" s="791"/>
      <c r="D136" s="177"/>
      <c r="E136" s="156"/>
      <c r="F136" s="178"/>
      <c r="G136" s="178"/>
      <c r="H136" s="178"/>
      <c r="I136" s="178"/>
      <c r="J136" s="178"/>
      <c r="K136" s="793"/>
      <c r="L136" s="793"/>
      <c r="M136" s="793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795"/>
      <c r="AG136" s="796"/>
      <c r="AH136" s="794"/>
    </row>
    <row r="137" spans="1:34" ht="13.5" customHeight="1">
      <c r="A137" s="788"/>
      <c r="B137" s="788"/>
      <c r="C137" s="790"/>
      <c r="D137" s="173"/>
      <c r="E137" s="179"/>
      <c r="F137" s="175"/>
      <c r="G137" s="174"/>
      <c r="H137" s="174"/>
      <c r="I137" s="175"/>
      <c r="J137" s="174"/>
      <c r="K137" s="174"/>
      <c r="L137" s="175"/>
      <c r="M137" s="174"/>
      <c r="N137" s="792"/>
      <c r="O137" s="793"/>
      <c r="P137" s="793"/>
      <c r="Q137" s="174"/>
      <c r="R137" s="175"/>
      <c r="S137" s="174"/>
      <c r="T137" s="174"/>
      <c r="U137" s="175"/>
      <c r="V137" s="174"/>
      <c r="W137" s="174"/>
      <c r="X137" s="175"/>
      <c r="Y137" s="174"/>
      <c r="Z137" s="174"/>
      <c r="AA137" s="175"/>
      <c r="AB137" s="174"/>
      <c r="AC137" s="174"/>
      <c r="AD137" s="175"/>
      <c r="AE137" s="174"/>
      <c r="AF137" s="795"/>
      <c r="AG137" s="796"/>
      <c r="AH137" s="794"/>
    </row>
    <row r="138" spans="1:34" ht="13.5" customHeight="1">
      <c r="A138" s="788"/>
      <c r="B138" s="789"/>
      <c r="C138" s="791"/>
      <c r="D138" s="177"/>
      <c r="E138" s="156"/>
      <c r="F138" s="178"/>
      <c r="G138" s="178"/>
      <c r="H138" s="178"/>
      <c r="I138" s="178"/>
      <c r="J138" s="178"/>
      <c r="K138" s="178"/>
      <c r="L138" s="178"/>
      <c r="M138" s="178"/>
      <c r="N138" s="793"/>
      <c r="O138" s="793"/>
      <c r="P138" s="793"/>
      <c r="Q138" s="178"/>
      <c r="R138" s="178"/>
      <c r="S138" s="178"/>
      <c r="T138" s="178"/>
      <c r="U138" s="178"/>
      <c r="V138" s="158"/>
      <c r="W138" s="178"/>
      <c r="X138" s="178"/>
      <c r="Y138" s="178"/>
      <c r="Z138" s="178"/>
      <c r="AA138" s="178"/>
      <c r="AB138" s="158"/>
      <c r="AC138" s="178"/>
      <c r="AD138" s="178"/>
      <c r="AE138" s="178"/>
      <c r="AF138" s="795"/>
      <c r="AG138" s="796"/>
      <c r="AH138" s="794"/>
    </row>
    <row r="139" spans="1:34" ht="13.5" customHeight="1">
      <c r="A139" s="788"/>
      <c r="B139" s="788"/>
      <c r="C139" s="790"/>
      <c r="D139" s="173"/>
      <c r="E139" s="179"/>
      <c r="F139" s="175"/>
      <c r="G139" s="174"/>
      <c r="H139" s="174"/>
      <c r="I139" s="175"/>
      <c r="J139" s="174"/>
      <c r="K139" s="174"/>
      <c r="L139" s="175"/>
      <c r="M139" s="174"/>
      <c r="N139" s="174"/>
      <c r="O139" s="175"/>
      <c r="P139" s="174"/>
      <c r="Q139" s="792"/>
      <c r="R139" s="793"/>
      <c r="S139" s="793"/>
      <c r="T139" s="174"/>
      <c r="U139" s="175"/>
      <c r="V139" s="180"/>
      <c r="W139" s="792"/>
      <c r="X139" s="793"/>
      <c r="Y139" s="793"/>
      <c r="Z139" s="174"/>
      <c r="AA139" s="175"/>
      <c r="AB139" s="180"/>
      <c r="AC139" s="792"/>
      <c r="AD139" s="793"/>
      <c r="AE139" s="793"/>
      <c r="AF139" s="795"/>
      <c r="AG139" s="796"/>
      <c r="AH139" s="794"/>
    </row>
    <row r="140" spans="1:34" ht="13.5" customHeight="1">
      <c r="A140" s="788"/>
      <c r="B140" s="789"/>
      <c r="C140" s="791"/>
      <c r="D140" s="177"/>
      <c r="E140" s="156"/>
      <c r="F140" s="178"/>
      <c r="G140" s="158"/>
      <c r="H140" s="158"/>
      <c r="I140" s="178"/>
      <c r="J140" s="158"/>
      <c r="K140" s="158"/>
      <c r="L140" s="178"/>
      <c r="M140" s="158"/>
      <c r="N140" s="158"/>
      <c r="O140" s="178"/>
      <c r="P140" s="158"/>
      <c r="Q140" s="793"/>
      <c r="R140" s="793"/>
      <c r="S140" s="793"/>
      <c r="T140" s="158"/>
      <c r="U140" s="178"/>
      <c r="V140" s="158"/>
      <c r="W140" s="793"/>
      <c r="X140" s="793"/>
      <c r="Y140" s="793"/>
      <c r="Z140" s="158"/>
      <c r="AA140" s="178"/>
      <c r="AB140" s="158"/>
      <c r="AC140" s="793"/>
      <c r="AD140" s="793"/>
      <c r="AE140" s="793"/>
      <c r="AF140" s="795"/>
      <c r="AG140" s="796"/>
      <c r="AH140" s="794"/>
    </row>
    <row r="141" spans="1:34" ht="13.5" customHeight="1">
      <c r="A141" s="788"/>
      <c r="B141" s="788"/>
      <c r="C141" s="790"/>
      <c r="D141" s="173"/>
      <c r="E141" s="181"/>
      <c r="F141" s="175"/>
      <c r="G141" s="174"/>
      <c r="H141" s="174"/>
      <c r="I141" s="175"/>
      <c r="J141" s="174"/>
      <c r="K141" s="174"/>
      <c r="L141" s="175"/>
      <c r="M141" s="174"/>
      <c r="N141" s="174"/>
      <c r="O141" s="175"/>
      <c r="P141" s="174"/>
      <c r="Q141" s="174"/>
      <c r="R141" s="175"/>
      <c r="S141" s="180"/>
      <c r="T141" s="792"/>
      <c r="U141" s="792"/>
      <c r="V141" s="792"/>
      <c r="W141" s="174"/>
      <c r="X141" s="175"/>
      <c r="Y141" s="180"/>
      <c r="Z141" s="792"/>
      <c r="AA141" s="793"/>
      <c r="AB141" s="793"/>
      <c r="AC141" s="174"/>
      <c r="AD141" s="175"/>
      <c r="AE141" s="180"/>
      <c r="AF141" s="795"/>
      <c r="AG141" s="794"/>
      <c r="AH141" s="794"/>
    </row>
    <row r="142" spans="1:34" ht="13.5" customHeight="1">
      <c r="A142" s="788"/>
      <c r="B142" s="789"/>
      <c r="C142" s="791"/>
      <c r="D142" s="177"/>
      <c r="E142" s="156"/>
      <c r="F142" s="178"/>
      <c r="G142" s="158"/>
      <c r="H142" s="158"/>
      <c r="I142" s="178"/>
      <c r="J142" s="158"/>
      <c r="K142" s="158"/>
      <c r="L142" s="178"/>
      <c r="M142" s="158"/>
      <c r="N142" s="158"/>
      <c r="O142" s="178"/>
      <c r="P142" s="158"/>
      <c r="Q142" s="158"/>
      <c r="R142" s="178"/>
      <c r="S142" s="158"/>
      <c r="T142" s="792"/>
      <c r="U142" s="792"/>
      <c r="V142" s="792"/>
      <c r="W142" s="158"/>
      <c r="X142" s="178"/>
      <c r="Y142" s="158"/>
      <c r="Z142" s="793"/>
      <c r="AA142" s="793"/>
      <c r="AB142" s="793"/>
      <c r="AC142" s="158"/>
      <c r="AD142" s="178"/>
      <c r="AE142" s="158"/>
      <c r="AF142" s="795"/>
      <c r="AG142" s="794"/>
      <c r="AH142" s="794"/>
    </row>
    <row r="143" spans="1:37" s="182" customFormat="1" ht="15">
      <c r="A143" s="129"/>
      <c r="B143" s="788"/>
      <c r="D143" s="183"/>
      <c r="E143" s="129"/>
      <c r="F143" s="172"/>
      <c r="G143" s="129"/>
      <c r="H143" s="129"/>
      <c r="I143" s="172"/>
      <c r="J143" s="129"/>
      <c r="K143" s="129"/>
      <c r="L143" s="172"/>
      <c r="M143" s="129"/>
      <c r="N143" s="129"/>
      <c r="O143" s="172"/>
      <c r="P143" s="129"/>
      <c r="Q143" s="129"/>
      <c r="R143" s="172"/>
      <c r="S143" s="129"/>
      <c r="T143" s="129"/>
      <c r="U143" s="172"/>
      <c r="V143" s="129"/>
      <c r="W143" s="129"/>
      <c r="X143" s="172"/>
      <c r="Y143" s="129"/>
      <c r="Z143" s="129"/>
      <c r="AA143" s="172"/>
      <c r="AB143" s="129"/>
      <c r="AC143" s="129"/>
      <c r="AD143" s="172"/>
      <c r="AE143" s="129"/>
      <c r="AF143" s="184"/>
      <c r="AG143" s="184"/>
      <c r="AH143" s="184"/>
      <c r="AI143" s="129"/>
      <c r="AJ143" s="129"/>
      <c r="AK143" s="129"/>
    </row>
    <row r="144" spans="1:37" s="182" customFormat="1" ht="15">
      <c r="A144" s="129"/>
      <c r="B144" s="789"/>
      <c r="D144" s="183"/>
      <c r="E144" s="129"/>
      <c r="F144" s="172"/>
      <c r="G144" s="129"/>
      <c r="H144" s="129"/>
      <c r="I144" s="172"/>
      <c r="J144" s="129"/>
      <c r="K144" s="129"/>
      <c r="L144" s="172"/>
      <c r="M144" s="129"/>
      <c r="N144" s="129"/>
      <c r="O144" s="172"/>
      <c r="P144" s="129"/>
      <c r="Q144" s="129"/>
      <c r="R144" s="172"/>
      <c r="S144" s="129"/>
      <c r="T144" s="129"/>
      <c r="U144" s="172"/>
      <c r="V144" s="129"/>
      <c r="W144" s="129"/>
      <c r="X144" s="172"/>
      <c r="Y144" s="129"/>
      <c r="Z144" s="129"/>
      <c r="AA144" s="172"/>
      <c r="AB144" s="129"/>
      <c r="AC144" s="129"/>
      <c r="AD144" s="172"/>
      <c r="AE144" s="129"/>
      <c r="AF144" s="184"/>
      <c r="AG144" s="184"/>
      <c r="AH144" s="184"/>
      <c r="AI144" s="129"/>
      <c r="AJ144" s="129"/>
      <c r="AK144" s="129"/>
    </row>
  </sheetData>
  <sheetProtection/>
  <mergeCells count="504">
    <mergeCell ref="A1:AH1"/>
    <mergeCell ref="A2:AH2"/>
    <mergeCell ref="E6:G6"/>
    <mergeCell ref="H6:J6"/>
    <mergeCell ref="K6:M6"/>
    <mergeCell ref="N6:P6"/>
    <mergeCell ref="Q6:S6"/>
    <mergeCell ref="T6:V6"/>
    <mergeCell ref="W6:Y6"/>
    <mergeCell ref="Z6:AB6"/>
    <mergeCell ref="E7:G8"/>
    <mergeCell ref="A13:A14"/>
    <mergeCell ref="B13:B14"/>
    <mergeCell ref="C13:C14"/>
    <mergeCell ref="D13:D14"/>
    <mergeCell ref="A7:A8"/>
    <mergeCell ref="B7:B8"/>
    <mergeCell ref="C7:C8"/>
    <mergeCell ref="D7:D8"/>
    <mergeCell ref="AF7:AF8"/>
    <mergeCell ref="AG7:AG8"/>
    <mergeCell ref="AH7:AH8"/>
    <mergeCell ref="A9:A10"/>
    <mergeCell ref="B9:B10"/>
    <mergeCell ref="C9:C10"/>
    <mergeCell ref="D9:D10"/>
    <mergeCell ref="H9:J10"/>
    <mergeCell ref="AF9:AF10"/>
    <mergeCell ref="AG9:AG10"/>
    <mergeCell ref="AH9:AH10"/>
    <mergeCell ref="A11:A12"/>
    <mergeCell ref="B11:B12"/>
    <mergeCell ref="C11:C12"/>
    <mergeCell ref="D11:D12"/>
    <mergeCell ref="K11:M12"/>
    <mergeCell ref="AF11:AF12"/>
    <mergeCell ref="AG11:AG12"/>
    <mergeCell ref="AH11:AH12"/>
    <mergeCell ref="AH13:AH14"/>
    <mergeCell ref="A15:A16"/>
    <mergeCell ref="B15:B16"/>
    <mergeCell ref="C15:C16"/>
    <mergeCell ref="D15:D16"/>
    <mergeCell ref="Q15:S16"/>
    <mergeCell ref="AF15:AF16"/>
    <mergeCell ref="AH15:AH16"/>
    <mergeCell ref="N13:P14"/>
    <mergeCell ref="AF13:AF14"/>
    <mergeCell ref="Q21:S21"/>
    <mergeCell ref="T21:V21"/>
    <mergeCell ref="W21:Y21"/>
    <mergeCell ref="Z21:AB21"/>
    <mergeCell ref="E21:G21"/>
    <mergeCell ref="H21:J21"/>
    <mergeCell ref="K21:M21"/>
    <mergeCell ref="N21:P21"/>
    <mergeCell ref="D22:D23"/>
    <mergeCell ref="E22:G23"/>
    <mergeCell ref="A28:A29"/>
    <mergeCell ref="B28:B29"/>
    <mergeCell ref="C28:C29"/>
    <mergeCell ref="D28:D29"/>
    <mergeCell ref="B22:B23"/>
    <mergeCell ref="AF22:AF23"/>
    <mergeCell ref="AG22:AG23"/>
    <mergeCell ref="AH22:AH23"/>
    <mergeCell ref="A24:A25"/>
    <mergeCell ref="B24:B25"/>
    <mergeCell ref="C24:C25"/>
    <mergeCell ref="D24:D25"/>
    <mergeCell ref="H24:J25"/>
    <mergeCell ref="AF24:AF25"/>
    <mergeCell ref="AG24:AG25"/>
    <mergeCell ref="AH24:AH25"/>
    <mergeCell ref="A26:A27"/>
    <mergeCell ref="B26:B27"/>
    <mergeCell ref="C26:C27"/>
    <mergeCell ref="D26:D27"/>
    <mergeCell ref="K26:M27"/>
    <mergeCell ref="AF26:AF27"/>
    <mergeCell ref="AG26:AG27"/>
    <mergeCell ref="AH26:AH27"/>
    <mergeCell ref="AF28:AF29"/>
    <mergeCell ref="AG28:AG29"/>
    <mergeCell ref="AH28:AH29"/>
    <mergeCell ref="A30:A31"/>
    <mergeCell ref="B30:B31"/>
    <mergeCell ref="C30:C31"/>
    <mergeCell ref="D30:D31"/>
    <mergeCell ref="Q30:S31"/>
    <mergeCell ref="AF30:AF31"/>
    <mergeCell ref="AG30:AG31"/>
    <mergeCell ref="AH30:AH31"/>
    <mergeCell ref="E36:G36"/>
    <mergeCell ref="H36:J36"/>
    <mergeCell ref="K36:M36"/>
    <mergeCell ref="N36:P36"/>
    <mergeCell ref="Q36:S36"/>
    <mergeCell ref="T36:V36"/>
    <mergeCell ref="W36:Y36"/>
    <mergeCell ref="Z36:AB36"/>
    <mergeCell ref="AG32:AG33"/>
    <mergeCell ref="A43:A44"/>
    <mergeCell ref="B43:B44"/>
    <mergeCell ref="C43:C44"/>
    <mergeCell ref="D43:D44"/>
    <mergeCell ref="H39:J40"/>
    <mergeCell ref="AF39:AF40"/>
    <mergeCell ref="A41:A42"/>
    <mergeCell ref="B41:B42"/>
    <mergeCell ref="C41:C42"/>
    <mergeCell ref="D41:D42"/>
    <mergeCell ref="AG39:AG40"/>
    <mergeCell ref="A37:A38"/>
    <mergeCell ref="B37:B38"/>
    <mergeCell ref="C37:C38"/>
    <mergeCell ref="D37:D38"/>
    <mergeCell ref="E37:G38"/>
    <mergeCell ref="A39:A40"/>
    <mergeCell ref="B39:B40"/>
    <mergeCell ref="C39:C40"/>
    <mergeCell ref="D39:D40"/>
    <mergeCell ref="AH41:AH42"/>
    <mergeCell ref="AF37:AF38"/>
    <mergeCell ref="AG37:AG38"/>
    <mergeCell ref="AH37:AH38"/>
    <mergeCell ref="Q45:S46"/>
    <mergeCell ref="AF45:AF46"/>
    <mergeCell ref="AH39:AH40"/>
    <mergeCell ref="AH43:AH44"/>
    <mergeCell ref="AG45:AG46"/>
    <mergeCell ref="AH45:AH46"/>
    <mergeCell ref="K41:M42"/>
    <mergeCell ref="AF41:AF42"/>
    <mergeCell ref="AG41:AG42"/>
    <mergeCell ref="A45:A46"/>
    <mergeCell ref="B45:B46"/>
    <mergeCell ref="C45:C46"/>
    <mergeCell ref="D45:D46"/>
    <mergeCell ref="N43:P44"/>
    <mergeCell ref="AF43:AF44"/>
    <mergeCell ref="AG43:AG44"/>
    <mergeCell ref="E51:G51"/>
    <mergeCell ref="H51:J51"/>
    <mergeCell ref="K51:M51"/>
    <mergeCell ref="N51:P51"/>
    <mergeCell ref="Q51:S51"/>
    <mergeCell ref="T51:V51"/>
    <mergeCell ref="W51:Y51"/>
    <mergeCell ref="Z51:AB51"/>
    <mergeCell ref="E52:G53"/>
    <mergeCell ref="A58:A59"/>
    <mergeCell ref="B58:B59"/>
    <mergeCell ref="C58:C59"/>
    <mergeCell ref="D58:D59"/>
    <mergeCell ref="A52:A53"/>
    <mergeCell ref="B52:B53"/>
    <mergeCell ref="C52:C53"/>
    <mergeCell ref="D52:D53"/>
    <mergeCell ref="AF52:AF53"/>
    <mergeCell ref="AG52:AG53"/>
    <mergeCell ref="AH52:AH53"/>
    <mergeCell ref="A54:A55"/>
    <mergeCell ref="B54:B55"/>
    <mergeCell ref="C54:C55"/>
    <mergeCell ref="D54:D55"/>
    <mergeCell ref="H54:J55"/>
    <mergeCell ref="AF54:AF55"/>
    <mergeCell ref="AG54:AG55"/>
    <mergeCell ref="AH54:AH55"/>
    <mergeCell ref="A56:A57"/>
    <mergeCell ref="B56:B57"/>
    <mergeCell ref="C56:C57"/>
    <mergeCell ref="D56:D57"/>
    <mergeCell ref="K56:M57"/>
    <mergeCell ref="AF56:AF57"/>
    <mergeCell ref="AG56:AG57"/>
    <mergeCell ref="AH56:AH57"/>
    <mergeCell ref="N58:P59"/>
    <mergeCell ref="AF58:AF59"/>
    <mergeCell ref="AG58:AG59"/>
    <mergeCell ref="AH58:AH59"/>
    <mergeCell ref="AH60:AH61"/>
    <mergeCell ref="E69:G69"/>
    <mergeCell ref="H69:J69"/>
    <mergeCell ref="K69:M69"/>
    <mergeCell ref="N69:P69"/>
    <mergeCell ref="Q69:S69"/>
    <mergeCell ref="Q60:S61"/>
    <mergeCell ref="AF60:AF61"/>
    <mergeCell ref="E70:G71"/>
    <mergeCell ref="A76:A77"/>
    <mergeCell ref="B76:B77"/>
    <mergeCell ref="H72:J73"/>
    <mergeCell ref="AF72:AF73"/>
    <mergeCell ref="A74:A75"/>
    <mergeCell ref="B74:B75"/>
    <mergeCell ref="W69:Y69"/>
    <mergeCell ref="AG60:AG61"/>
    <mergeCell ref="A60:A61"/>
    <mergeCell ref="B60:B61"/>
    <mergeCell ref="C60:C61"/>
    <mergeCell ref="D60:D61"/>
    <mergeCell ref="A70:A71"/>
    <mergeCell ref="B70:B71"/>
    <mergeCell ref="C70:C71"/>
    <mergeCell ref="D70:D71"/>
    <mergeCell ref="A62:A63"/>
    <mergeCell ref="Z69:AB69"/>
    <mergeCell ref="A72:A73"/>
    <mergeCell ref="B72:B73"/>
    <mergeCell ref="C72:C73"/>
    <mergeCell ref="D72:D73"/>
    <mergeCell ref="T69:V69"/>
    <mergeCell ref="AH74:AH75"/>
    <mergeCell ref="AF70:AF71"/>
    <mergeCell ref="AG70:AG71"/>
    <mergeCell ref="AH70:AH71"/>
    <mergeCell ref="AG76:AG77"/>
    <mergeCell ref="AH76:AH77"/>
    <mergeCell ref="AH72:AH73"/>
    <mergeCell ref="AF76:AF77"/>
    <mergeCell ref="AG72:AG73"/>
    <mergeCell ref="K74:M75"/>
    <mergeCell ref="AF74:AF75"/>
    <mergeCell ref="AG74:AG75"/>
    <mergeCell ref="Q78:S79"/>
    <mergeCell ref="AF78:AF79"/>
    <mergeCell ref="C76:C77"/>
    <mergeCell ref="D76:D77"/>
    <mergeCell ref="N76:P77"/>
    <mergeCell ref="A78:A79"/>
    <mergeCell ref="B78:B79"/>
    <mergeCell ref="C78:C79"/>
    <mergeCell ref="D78:D79"/>
    <mergeCell ref="AG78:AG79"/>
    <mergeCell ref="AH78:AH79"/>
    <mergeCell ref="E84:G84"/>
    <mergeCell ref="H84:J84"/>
    <mergeCell ref="K84:M84"/>
    <mergeCell ref="N84:P84"/>
    <mergeCell ref="Q84:S84"/>
    <mergeCell ref="T84:V84"/>
    <mergeCell ref="W84:Y84"/>
    <mergeCell ref="Z84:AB84"/>
    <mergeCell ref="A91:A92"/>
    <mergeCell ref="B91:B92"/>
    <mergeCell ref="C91:C92"/>
    <mergeCell ref="D91:D92"/>
    <mergeCell ref="H87:J88"/>
    <mergeCell ref="D87:D88"/>
    <mergeCell ref="A89:A90"/>
    <mergeCell ref="B89:B90"/>
    <mergeCell ref="AF87:AF88"/>
    <mergeCell ref="AG87:AG88"/>
    <mergeCell ref="A85:A86"/>
    <mergeCell ref="B85:B86"/>
    <mergeCell ref="C85:C86"/>
    <mergeCell ref="D85:D86"/>
    <mergeCell ref="E85:G86"/>
    <mergeCell ref="A87:A88"/>
    <mergeCell ref="B87:B88"/>
    <mergeCell ref="C87:C88"/>
    <mergeCell ref="AH89:AH90"/>
    <mergeCell ref="AF85:AF86"/>
    <mergeCell ref="AG85:AG86"/>
    <mergeCell ref="AH85:AH86"/>
    <mergeCell ref="Q93:S94"/>
    <mergeCell ref="AF93:AF94"/>
    <mergeCell ref="AH87:AH88"/>
    <mergeCell ref="AF91:AF92"/>
    <mergeCell ref="AG91:AG92"/>
    <mergeCell ref="AH91:AH92"/>
    <mergeCell ref="C89:C90"/>
    <mergeCell ref="D89:D90"/>
    <mergeCell ref="K89:M90"/>
    <mergeCell ref="AF89:AF90"/>
    <mergeCell ref="AG89:AG90"/>
    <mergeCell ref="A93:A94"/>
    <mergeCell ref="B93:B94"/>
    <mergeCell ref="C93:C94"/>
    <mergeCell ref="D93:D94"/>
    <mergeCell ref="N91:P92"/>
    <mergeCell ref="AG93:AG94"/>
    <mergeCell ref="AH93:AH94"/>
    <mergeCell ref="E99:G99"/>
    <mergeCell ref="H99:J99"/>
    <mergeCell ref="K99:M99"/>
    <mergeCell ref="N99:P99"/>
    <mergeCell ref="Q99:S99"/>
    <mergeCell ref="T99:V99"/>
    <mergeCell ref="W99:Y99"/>
    <mergeCell ref="Z99:AB99"/>
    <mergeCell ref="H102:J103"/>
    <mergeCell ref="AF102:AF103"/>
    <mergeCell ref="A104:A105"/>
    <mergeCell ref="B104:B105"/>
    <mergeCell ref="C104:C105"/>
    <mergeCell ref="D104:D105"/>
    <mergeCell ref="A102:A103"/>
    <mergeCell ref="B102:B103"/>
    <mergeCell ref="C102:C103"/>
    <mergeCell ref="D102:D103"/>
    <mergeCell ref="A106:A107"/>
    <mergeCell ref="B106:B107"/>
    <mergeCell ref="C106:C107"/>
    <mergeCell ref="D106:D107"/>
    <mergeCell ref="AH102:AH103"/>
    <mergeCell ref="AH106:AH107"/>
    <mergeCell ref="AF106:AF107"/>
    <mergeCell ref="AG106:AG107"/>
    <mergeCell ref="AH104:AH105"/>
    <mergeCell ref="AF104:AF105"/>
    <mergeCell ref="AG108:AG109"/>
    <mergeCell ref="AH108:AH109"/>
    <mergeCell ref="AG102:AG103"/>
    <mergeCell ref="A100:A101"/>
    <mergeCell ref="B100:B101"/>
    <mergeCell ref="C100:C101"/>
    <mergeCell ref="D100:D101"/>
    <mergeCell ref="E100:G101"/>
    <mergeCell ref="D108:D109"/>
    <mergeCell ref="N106:P107"/>
    <mergeCell ref="AF100:AF101"/>
    <mergeCell ref="AG100:AG101"/>
    <mergeCell ref="AH100:AH101"/>
    <mergeCell ref="Q108:S109"/>
    <mergeCell ref="AF108:AF109"/>
    <mergeCell ref="K114:M114"/>
    <mergeCell ref="N114:P114"/>
    <mergeCell ref="Q114:S114"/>
    <mergeCell ref="T114:V114"/>
    <mergeCell ref="K104:M105"/>
    <mergeCell ref="W114:Y114"/>
    <mergeCell ref="Z114:AB114"/>
    <mergeCell ref="AC114:AE114"/>
    <mergeCell ref="A115:A116"/>
    <mergeCell ref="B115:B116"/>
    <mergeCell ref="C115:C116"/>
    <mergeCell ref="D115:D116"/>
    <mergeCell ref="E115:G116"/>
    <mergeCell ref="E114:G114"/>
    <mergeCell ref="H114:J114"/>
    <mergeCell ref="AF115:AF116"/>
    <mergeCell ref="AG115:AG116"/>
    <mergeCell ref="AH115:AH116"/>
    <mergeCell ref="A117:A118"/>
    <mergeCell ref="B117:B118"/>
    <mergeCell ref="C117:C118"/>
    <mergeCell ref="D117:D118"/>
    <mergeCell ref="H117:J118"/>
    <mergeCell ref="AF117:AF118"/>
    <mergeCell ref="AG117:AG118"/>
    <mergeCell ref="AH117:AH118"/>
    <mergeCell ref="A119:A120"/>
    <mergeCell ref="B119:B120"/>
    <mergeCell ref="C119:C120"/>
    <mergeCell ref="D119:D120"/>
    <mergeCell ref="K119:M120"/>
    <mergeCell ref="AF119:AF120"/>
    <mergeCell ref="AG119:AG120"/>
    <mergeCell ref="AH119:AH120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H121:AH122"/>
    <mergeCell ref="AG123:AG124"/>
    <mergeCell ref="AH123:AH124"/>
    <mergeCell ref="AG125:AG126"/>
    <mergeCell ref="AH125:AH126"/>
    <mergeCell ref="D125:D126"/>
    <mergeCell ref="AC125:AE126"/>
    <mergeCell ref="AF125:AF126"/>
    <mergeCell ref="AG121:AG122"/>
    <mergeCell ref="Q123:S124"/>
    <mergeCell ref="AF123:AF124"/>
    <mergeCell ref="N121:P122"/>
    <mergeCell ref="AF121:AF122"/>
    <mergeCell ref="E128:G129"/>
    <mergeCell ref="AF128:AF129"/>
    <mergeCell ref="AG128:AG129"/>
    <mergeCell ref="AH128:AH129"/>
    <mergeCell ref="A125:A126"/>
    <mergeCell ref="B125:B126"/>
    <mergeCell ref="A128:A129"/>
    <mergeCell ref="C128:C129"/>
    <mergeCell ref="C125:C126"/>
    <mergeCell ref="A133:A134"/>
    <mergeCell ref="B133:B134"/>
    <mergeCell ref="C133:C134"/>
    <mergeCell ref="H133:J134"/>
    <mergeCell ref="AF133:AF134"/>
    <mergeCell ref="AG133:AG134"/>
    <mergeCell ref="C135:C136"/>
    <mergeCell ref="K135:M136"/>
    <mergeCell ref="AF135:AF136"/>
    <mergeCell ref="AG135:AG136"/>
    <mergeCell ref="AH133:AH134"/>
    <mergeCell ref="AH135:AH136"/>
    <mergeCell ref="A139:A140"/>
    <mergeCell ref="B139:B140"/>
    <mergeCell ref="C139:C140"/>
    <mergeCell ref="Q139:S140"/>
    <mergeCell ref="AH137:AH138"/>
    <mergeCell ref="B137:B138"/>
    <mergeCell ref="C137:C138"/>
    <mergeCell ref="N137:P138"/>
    <mergeCell ref="AF137:AF138"/>
    <mergeCell ref="A137:A138"/>
    <mergeCell ref="B135:B136"/>
    <mergeCell ref="AH141:AH142"/>
    <mergeCell ref="B143:B144"/>
    <mergeCell ref="AF139:AF140"/>
    <mergeCell ref="AG139:AG140"/>
    <mergeCell ref="AH139:AH140"/>
    <mergeCell ref="AF141:AF142"/>
    <mergeCell ref="AG141:AG142"/>
    <mergeCell ref="W139:Y140"/>
    <mergeCell ref="AG137:AG138"/>
    <mergeCell ref="AH110:AH111"/>
    <mergeCell ref="AC110:AE111"/>
    <mergeCell ref="AF110:AF111"/>
    <mergeCell ref="A141:A142"/>
    <mergeCell ref="B141:B142"/>
    <mergeCell ref="C141:C142"/>
    <mergeCell ref="T141:V142"/>
    <mergeCell ref="Z141:AB142"/>
    <mergeCell ref="AC139:AE140"/>
    <mergeCell ref="A135:A136"/>
    <mergeCell ref="AF95:AF96"/>
    <mergeCell ref="A110:A111"/>
    <mergeCell ref="B110:B111"/>
    <mergeCell ref="C110:C111"/>
    <mergeCell ref="D110:D111"/>
    <mergeCell ref="AG110:AG111"/>
    <mergeCell ref="AG104:AG105"/>
    <mergeCell ref="A108:A109"/>
    <mergeCell ref="B108:B109"/>
    <mergeCell ref="C108:C109"/>
    <mergeCell ref="AH95:AH96"/>
    <mergeCell ref="A80:A81"/>
    <mergeCell ref="B80:B81"/>
    <mergeCell ref="C80:C81"/>
    <mergeCell ref="D80:D81"/>
    <mergeCell ref="AH80:AH81"/>
    <mergeCell ref="A95:A96"/>
    <mergeCell ref="B95:B96"/>
    <mergeCell ref="C95:C96"/>
    <mergeCell ref="D95:D96"/>
    <mergeCell ref="C62:C63"/>
    <mergeCell ref="D62:D63"/>
    <mergeCell ref="AC47:AE48"/>
    <mergeCell ref="AF47:AF48"/>
    <mergeCell ref="AG80:AG81"/>
    <mergeCell ref="AC62:AE63"/>
    <mergeCell ref="AF62:AF63"/>
    <mergeCell ref="AG62:AG63"/>
    <mergeCell ref="C74:C75"/>
    <mergeCell ref="D74:D75"/>
    <mergeCell ref="AH62:AH63"/>
    <mergeCell ref="AC80:AE81"/>
    <mergeCell ref="AF80:AF81"/>
    <mergeCell ref="A47:A48"/>
    <mergeCell ref="B47:B48"/>
    <mergeCell ref="C47:C48"/>
    <mergeCell ref="D47:D48"/>
    <mergeCell ref="AG47:AG48"/>
    <mergeCell ref="AH47:AH48"/>
    <mergeCell ref="B62:B63"/>
    <mergeCell ref="D17:D18"/>
    <mergeCell ref="AC17:AE18"/>
    <mergeCell ref="N28:P29"/>
    <mergeCell ref="A22:A23"/>
    <mergeCell ref="A32:A33"/>
    <mergeCell ref="B32:B33"/>
    <mergeCell ref="C32:C33"/>
    <mergeCell ref="D32:D33"/>
    <mergeCell ref="AC32:AE33"/>
    <mergeCell ref="C22:C23"/>
    <mergeCell ref="A3:AH3"/>
    <mergeCell ref="AG17:AG18"/>
    <mergeCell ref="AH17:AH18"/>
    <mergeCell ref="AF17:AF18"/>
    <mergeCell ref="AG15:AG16"/>
    <mergeCell ref="AH32:AH33"/>
    <mergeCell ref="AC21:AE21"/>
    <mergeCell ref="A17:A18"/>
    <mergeCell ref="B17:B18"/>
    <mergeCell ref="C17:C18"/>
    <mergeCell ref="AG13:AG14"/>
    <mergeCell ref="AC99:AE99"/>
    <mergeCell ref="AC84:AE84"/>
    <mergeCell ref="AC69:AE69"/>
    <mergeCell ref="AC51:AE51"/>
    <mergeCell ref="AC6:AE6"/>
    <mergeCell ref="AC36:AE36"/>
    <mergeCell ref="AF32:AF33"/>
    <mergeCell ref="AG95:AG96"/>
    <mergeCell ref="AC95:AE96"/>
  </mergeCells>
  <printOptions horizontalCentered="1"/>
  <pageMargins left="0.1968503937007874" right="0.1968503937007874" top="0.1968503937007874" bottom="0.3937007874015748" header="0" footer="0.5118110236220472"/>
  <pageSetup horizontalDpi="600" verticalDpi="600" orientation="portrait" paperSize="9" scale="89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5"/>
  <sheetViews>
    <sheetView showZeros="0" view="pageBreakPreview" zoomScaleSheetLayoutView="100" zoomScalePageLayoutView="0" workbookViewId="0" topLeftCell="A1">
      <selection activeCell="A3" sqref="A3:AH3"/>
    </sheetView>
  </sheetViews>
  <sheetFormatPr defaultColWidth="10.66015625" defaultRowHeight="12.75" outlineLevelCol="1"/>
  <cols>
    <col min="1" max="1" width="4.83203125" style="129" customWidth="1"/>
    <col min="2" max="2" width="4.83203125" style="222" hidden="1" customWidth="1" outlineLevel="1"/>
    <col min="3" max="3" width="28.5" style="182" customWidth="1" collapsed="1"/>
    <col min="4" max="4" width="21.5" style="183" customWidth="1"/>
    <col min="5" max="5" width="1.3359375" style="129" customWidth="1"/>
    <col min="6" max="6" width="7.33203125" style="172" customWidth="1"/>
    <col min="7" max="8" width="1.3359375" style="129" customWidth="1"/>
    <col min="9" max="9" width="7.33203125" style="172" customWidth="1"/>
    <col min="10" max="11" width="1.3359375" style="129" customWidth="1"/>
    <col min="12" max="12" width="7.33203125" style="172" customWidth="1"/>
    <col min="13" max="14" width="1.3359375" style="129" customWidth="1"/>
    <col min="15" max="15" width="7.33203125" style="172" customWidth="1"/>
    <col min="16" max="17" width="1.3359375" style="129" customWidth="1"/>
    <col min="18" max="18" width="7.33203125" style="172" customWidth="1"/>
    <col min="19" max="19" width="1.3359375" style="129" customWidth="1"/>
    <col min="20" max="20" width="1.3359375" style="129" hidden="1" customWidth="1"/>
    <col min="21" max="21" width="7.33203125" style="172" hidden="1" customWidth="1"/>
    <col min="22" max="23" width="1.3359375" style="129" hidden="1" customWidth="1"/>
    <col min="24" max="24" width="7.33203125" style="172" hidden="1" customWidth="1"/>
    <col min="25" max="26" width="1.3359375" style="129" hidden="1" customWidth="1"/>
    <col min="27" max="27" width="7.33203125" style="172" hidden="1" customWidth="1"/>
    <col min="28" max="28" width="1.3359375" style="129" hidden="1" customWidth="1"/>
    <col min="29" max="29" width="1.3359375" style="129" customWidth="1"/>
    <col min="30" max="30" width="7.33203125" style="172" customWidth="1"/>
    <col min="31" max="31" width="1.3359375" style="129" customWidth="1"/>
    <col min="32" max="32" width="9" style="184" customWidth="1"/>
    <col min="33" max="33" width="5.66015625" style="184" customWidth="1"/>
    <col min="34" max="34" width="9" style="184" customWidth="1"/>
    <col min="35" max="36" width="10.66015625" style="129" customWidth="1"/>
    <col min="37" max="37" width="11.83203125" style="129" bestFit="1" customWidth="1"/>
    <col min="38" max="16384" width="10.66015625" style="129" customWidth="1"/>
  </cols>
  <sheetData>
    <row r="1" spans="1:34" ht="15.75" customHeight="1">
      <c r="A1" s="797" t="str">
        <f>'Список уч-ов'!A1:H1</f>
        <v>ЧЕМПИОНАТ РОССИИ ПО НАСТОЛЬНОМУ ТЕННИСУ СРЕДИ ВЕТЕРАНОВ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</row>
    <row r="2" spans="1:34" ht="13.5" customHeight="1" thickBot="1">
      <c r="A2" s="798" t="str">
        <f>'Список уч-ов'!A2:H2</f>
        <v>25-28 февраля 2016 года г., г. Самара, ЦНТ "Первая ракетка"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</row>
    <row r="3" spans="1:34" s="248" customFormat="1" ht="31.5" customHeight="1">
      <c r="A3" s="775" t="str">
        <f>'Список уч-ов'!B4</f>
        <v>ВОЗРАСТНАЯ КАТЕГОРИЯ: МУЖЧИНЫ 75-79 лет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</row>
    <row r="4" spans="1:34" ht="13.5" customHeight="1">
      <c r="A4" s="122"/>
      <c r="B4" s="219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15.75" customHeight="1">
      <c r="A5" s="123"/>
      <c r="B5" s="220"/>
      <c r="C5" s="124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/>
      <c r="AH5" s="128"/>
    </row>
    <row r="6" spans="1:37" ht="12.75" customHeight="1">
      <c r="A6" s="130" t="s">
        <v>2</v>
      </c>
      <c r="B6" s="221"/>
      <c r="C6" s="131" t="s">
        <v>3</v>
      </c>
      <c r="D6" s="132" t="s">
        <v>13</v>
      </c>
      <c r="E6" s="761">
        <v>1</v>
      </c>
      <c r="F6" s="762"/>
      <c r="G6" s="763"/>
      <c r="H6" s="761">
        <v>2</v>
      </c>
      <c r="I6" s="762"/>
      <c r="J6" s="763"/>
      <c r="K6" s="761">
        <v>3</v>
      </c>
      <c r="L6" s="762"/>
      <c r="M6" s="763"/>
      <c r="N6" s="761">
        <v>4</v>
      </c>
      <c r="O6" s="762"/>
      <c r="P6" s="763"/>
      <c r="Q6" s="761">
        <v>5</v>
      </c>
      <c r="R6" s="762"/>
      <c r="S6" s="763"/>
      <c r="T6" s="761"/>
      <c r="U6" s="762"/>
      <c r="V6" s="763"/>
      <c r="W6" s="761" t="s">
        <v>15</v>
      </c>
      <c r="X6" s="762"/>
      <c r="Y6" s="763"/>
      <c r="Z6" s="761" t="s">
        <v>16</v>
      </c>
      <c r="AA6" s="762"/>
      <c r="AB6" s="763"/>
      <c r="AC6" s="761" t="s">
        <v>12</v>
      </c>
      <c r="AD6" s="762"/>
      <c r="AE6" s="763"/>
      <c r="AF6" s="133" t="s">
        <v>4</v>
      </c>
      <c r="AG6" s="133" t="s">
        <v>5</v>
      </c>
      <c r="AH6" s="133" t="s">
        <v>6</v>
      </c>
      <c r="AK6" s="134"/>
    </row>
    <row r="7" spans="1:37" ht="12.75" customHeight="1">
      <c r="A7" s="747">
        <v>1</v>
      </c>
      <c r="B7" s="749"/>
      <c r="C7" s="778">
        <f>IF(B7="",B7,VLOOKUP(B7,'Список уч-ов'!A:M,3,FALSE))</f>
        <v>0</v>
      </c>
      <c r="D7" s="780">
        <f>IF(B7="",B7,VLOOKUP(B7,'Список уч-ов'!A:M,7,FALSE))</f>
        <v>0</v>
      </c>
      <c r="E7" s="769"/>
      <c r="F7" s="770"/>
      <c r="G7" s="771"/>
      <c r="H7" s="135"/>
      <c r="I7" s="136"/>
      <c r="J7" s="137"/>
      <c r="K7" s="135"/>
      <c r="L7" s="136"/>
      <c r="M7" s="137"/>
      <c r="N7" s="135"/>
      <c r="O7" s="136"/>
      <c r="P7" s="137"/>
      <c r="Q7" s="135"/>
      <c r="R7" s="136"/>
      <c r="S7" s="137"/>
      <c r="T7" s="138"/>
      <c r="U7" s="139"/>
      <c r="V7" s="140"/>
      <c r="W7" s="138"/>
      <c r="X7" s="139"/>
      <c r="Y7" s="140"/>
      <c r="Z7" s="138"/>
      <c r="AA7" s="139"/>
      <c r="AB7" s="140"/>
      <c r="AC7" s="138"/>
      <c r="AD7" s="136"/>
      <c r="AE7" s="140"/>
      <c r="AF7" s="755">
        <f>I7+L7+O7+R7+U7+X7+AA7+AD7</f>
        <v>0</v>
      </c>
      <c r="AG7" s="755"/>
      <c r="AH7" s="776">
        <f>IF(B7="","",(RANK(AF7,AF7:AF18)))</f>
      </c>
      <c r="AK7" s="134"/>
    </row>
    <row r="8" spans="1:37" ht="12.75" customHeight="1">
      <c r="A8" s="748"/>
      <c r="B8" s="764"/>
      <c r="C8" s="779">
        <f>IF(B8="",B8,VLOOKUP(B8,'[2]Список уч-ов'!$A:$K,11,FALSE))</f>
        <v>0</v>
      </c>
      <c r="D8" s="781" t="e">
        <f>IF(C8="",C8,VLOOKUP(C8,'[2]Список уч-ов'!$A:$K,11,FALSE))</f>
        <v>#N/A</v>
      </c>
      <c r="E8" s="772"/>
      <c r="F8" s="773"/>
      <c r="G8" s="774"/>
      <c r="H8" s="141"/>
      <c r="I8" s="142"/>
      <c r="J8" s="143"/>
      <c r="K8" s="141"/>
      <c r="L8" s="142"/>
      <c r="M8" s="143"/>
      <c r="N8" s="141"/>
      <c r="O8" s="142"/>
      <c r="P8" s="143"/>
      <c r="Q8" s="141"/>
      <c r="R8" s="142"/>
      <c r="S8" s="143"/>
      <c r="T8" s="144"/>
      <c r="U8" s="145"/>
      <c r="V8" s="146"/>
      <c r="W8" s="144"/>
      <c r="X8" s="147"/>
      <c r="Y8" s="146"/>
      <c r="Z8" s="144"/>
      <c r="AA8" s="147"/>
      <c r="AB8" s="146"/>
      <c r="AC8" s="164"/>
      <c r="AD8" s="142"/>
      <c r="AE8" s="163"/>
      <c r="AF8" s="768"/>
      <c r="AG8" s="756"/>
      <c r="AH8" s="777"/>
      <c r="AK8" s="134"/>
    </row>
    <row r="9" spans="1:37" ht="12.75" customHeight="1">
      <c r="A9" s="747">
        <v>2</v>
      </c>
      <c r="B9" s="749"/>
      <c r="C9" s="778">
        <f>IF(B9="",B9,VLOOKUP(B9,'Список уч-ов'!A:M,3,FALSE))</f>
        <v>0</v>
      </c>
      <c r="D9" s="780">
        <f>IF(B9="",B9,VLOOKUP(B9,'Список уч-ов'!A:M,7,FALSE))</f>
        <v>0</v>
      </c>
      <c r="E9" s="148"/>
      <c r="F9" s="136"/>
      <c r="G9" s="137"/>
      <c r="H9" s="769"/>
      <c r="I9" s="770"/>
      <c r="J9" s="771"/>
      <c r="K9" s="135"/>
      <c r="L9" s="136"/>
      <c r="M9" s="137"/>
      <c r="N9" s="135"/>
      <c r="O9" s="136"/>
      <c r="P9" s="137"/>
      <c r="Q9" s="135"/>
      <c r="R9" s="136"/>
      <c r="S9" s="137"/>
      <c r="T9" s="138"/>
      <c r="U9" s="139"/>
      <c r="V9" s="140"/>
      <c r="W9" s="138"/>
      <c r="X9" s="139"/>
      <c r="Y9" s="140"/>
      <c r="Z9" s="138"/>
      <c r="AA9" s="139"/>
      <c r="AB9" s="140"/>
      <c r="AC9" s="138"/>
      <c r="AD9" s="136"/>
      <c r="AE9" s="140"/>
      <c r="AF9" s="755">
        <f>F9+L9+O9+R9+U9+X9+AA9+AD9</f>
        <v>0</v>
      </c>
      <c r="AG9" s="755"/>
      <c r="AH9" s="776">
        <f>IF(B9="","",(RANK(AF9,AF7:AF18)))</f>
      </c>
      <c r="AK9" s="134"/>
    </row>
    <row r="10" spans="1:34" ht="12.75" customHeight="1">
      <c r="A10" s="748"/>
      <c r="B10" s="764"/>
      <c r="C10" s="779">
        <f>IF(B10="",B10,VLOOKUP(B10,'[2]Список уч-ов'!$A:$K,11,FALSE))</f>
        <v>0</v>
      </c>
      <c r="D10" s="781" t="e">
        <f>IF(C10="",C10,VLOOKUP(C10,'[2]Список уч-ов'!$A:$K,11,FALSE))</f>
        <v>#N/A</v>
      </c>
      <c r="E10" s="149"/>
      <c r="F10" s="142"/>
      <c r="G10" s="143"/>
      <c r="H10" s="772"/>
      <c r="I10" s="773"/>
      <c r="J10" s="774"/>
      <c r="K10" s="141"/>
      <c r="L10" s="142"/>
      <c r="M10" s="143"/>
      <c r="N10" s="141"/>
      <c r="O10" s="142"/>
      <c r="P10" s="143"/>
      <c r="Q10" s="141"/>
      <c r="R10" s="142"/>
      <c r="S10" s="143"/>
      <c r="T10" s="144"/>
      <c r="U10" s="150"/>
      <c r="V10" s="146"/>
      <c r="W10" s="144"/>
      <c r="X10" s="147"/>
      <c r="Y10" s="146"/>
      <c r="Z10" s="144"/>
      <c r="AA10" s="147"/>
      <c r="AB10" s="146"/>
      <c r="AC10" s="164"/>
      <c r="AD10" s="142"/>
      <c r="AE10" s="163"/>
      <c r="AF10" s="768"/>
      <c r="AG10" s="756"/>
      <c r="AH10" s="777"/>
    </row>
    <row r="11" spans="1:34" ht="12.75" customHeight="1">
      <c r="A11" s="747">
        <v>3</v>
      </c>
      <c r="B11" s="749"/>
      <c r="C11" s="778">
        <f>IF(B11="",B11,VLOOKUP(B11,'Список уч-ов'!A:M,3,FALSE))</f>
        <v>0</v>
      </c>
      <c r="D11" s="780">
        <f>IF(B11="",B11,VLOOKUP(B11,'Список уч-ов'!A:M,7,FALSE))</f>
        <v>0</v>
      </c>
      <c r="E11" s="148"/>
      <c r="F11" s="136"/>
      <c r="G11" s="137"/>
      <c r="H11" s="135"/>
      <c r="I11" s="136"/>
      <c r="J11" s="137"/>
      <c r="K11" s="769"/>
      <c r="L11" s="770"/>
      <c r="M11" s="771"/>
      <c r="N11" s="135"/>
      <c r="O11" s="136"/>
      <c r="P11" s="137"/>
      <c r="Q11" s="135"/>
      <c r="R11" s="136"/>
      <c r="S11" s="137"/>
      <c r="T11" s="138"/>
      <c r="U11" s="139"/>
      <c r="V11" s="140"/>
      <c r="W11" s="138"/>
      <c r="X11" s="139"/>
      <c r="Y11" s="140"/>
      <c r="Z11" s="138"/>
      <c r="AA11" s="139"/>
      <c r="AB11" s="140"/>
      <c r="AC11" s="138"/>
      <c r="AD11" s="136"/>
      <c r="AE11" s="140"/>
      <c r="AF11" s="755">
        <f>F11+I11+O11+R11+U11+X11+AA11+AD11</f>
        <v>0</v>
      </c>
      <c r="AG11" s="757"/>
      <c r="AH11" s="776">
        <f>IF(B11="","",(RANK(AF11,AF7:AF18)))</f>
      </c>
    </row>
    <row r="12" spans="1:34" ht="12.75" customHeight="1">
      <c r="A12" s="748"/>
      <c r="B12" s="764"/>
      <c r="C12" s="779">
        <f>IF(B12="",B12,VLOOKUP(B12,'[2]Список уч-ов'!$A:$K,11,FALSE))</f>
        <v>0</v>
      </c>
      <c r="D12" s="781" t="e">
        <f>IF(C12="",C12,VLOOKUP(C12,'[2]Список уч-ов'!$A:$K,11,FALSE))</f>
        <v>#N/A</v>
      </c>
      <c r="E12" s="149"/>
      <c r="F12" s="142"/>
      <c r="G12" s="143"/>
      <c r="H12" s="141"/>
      <c r="I12" s="142"/>
      <c r="J12" s="143"/>
      <c r="K12" s="772"/>
      <c r="L12" s="773"/>
      <c r="M12" s="774"/>
      <c r="N12" s="141"/>
      <c r="O12" s="142"/>
      <c r="P12" s="143"/>
      <c r="Q12" s="141"/>
      <c r="R12" s="142"/>
      <c r="S12" s="143"/>
      <c r="T12" s="144"/>
      <c r="U12" s="145"/>
      <c r="V12" s="146"/>
      <c r="W12" s="144"/>
      <c r="X12" s="147"/>
      <c r="Y12" s="146"/>
      <c r="Z12" s="144"/>
      <c r="AA12" s="147"/>
      <c r="AB12" s="146"/>
      <c r="AC12" s="164"/>
      <c r="AD12" s="142"/>
      <c r="AE12" s="163"/>
      <c r="AF12" s="768"/>
      <c r="AG12" s="758"/>
      <c r="AH12" s="777"/>
    </row>
    <row r="13" spans="1:34" ht="12.75" customHeight="1">
      <c r="A13" s="747">
        <v>4</v>
      </c>
      <c r="B13" s="749"/>
      <c r="C13" s="778">
        <f>IF(B13="",B13,VLOOKUP(B13,'Список уч-ов'!A:M,3,FALSE))</f>
        <v>0</v>
      </c>
      <c r="D13" s="780">
        <f>IF(B13="",B13,VLOOKUP(B13,'Список уч-ов'!A:M,7,FALSE))</f>
        <v>0</v>
      </c>
      <c r="E13" s="148"/>
      <c r="F13" s="136"/>
      <c r="G13" s="137"/>
      <c r="H13" s="135"/>
      <c r="I13" s="136"/>
      <c r="J13" s="137"/>
      <c r="K13" s="135"/>
      <c r="L13" s="136"/>
      <c r="M13" s="137"/>
      <c r="N13" s="769"/>
      <c r="O13" s="770"/>
      <c r="P13" s="771"/>
      <c r="Q13" s="135"/>
      <c r="R13" s="136"/>
      <c r="S13" s="137"/>
      <c r="T13" s="138"/>
      <c r="U13" s="139"/>
      <c r="V13" s="140"/>
      <c r="W13" s="138"/>
      <c r="X13" s="139"/>
      <c r="Y13" s="140"/>
      <c r="Z13" s="138"/>
      <c r="AA13" s="139"/>
      <c r="AB13" s="140"/>
      <c r="AC13" s="138"/>
      <c r="AD13" s="136"/>
      <c r="AE13" s="140"/>
      <c r="AF13" s="755">
        <f>F13+I13+L13+R13+U13+X13+AA13+AD13</f>
        <v>0</v>
      </c>
      <c r="AG13" s="757"/>
      <c r="AH13" s="776">
        <f>IF(B13="","",(RANK(AF13,AF7:AF18)))</f>
      </c>
    </row>
    <row r="14" spans="1:34" ht="12.75" customHeight="1">
      <c r="A14" s="748"/>
      <c r="B14" s="750"/>
      <c r="C14" s="779">
        <f>IF(B14="",B14,VLOOKUP(B14,'[2]Список уч-ов'!$A:$K,11,FALSE))</f>
        <v>0</v>
      </c>
      <c r="D14" s="781" t="e">
        <f>IF(C14="",C14,VLOOKUP(C14,'[2]Список уч-ов'!$A:$K,11,FALSE))</f>
        <v>#N/A</v>
      </c>
      <c r="E14" s="149"/>
      <c r="F14" s="142"/>
      <c r="G14" s="143"/>
      <c r="H14" s="141"/>
      <c r="I14" s="142"/>
      <c r="J14" s="143"/>
      <c r="K14" s="141"/>
      <c r="L14" s="142"/>
      <c r="M14" s="143"/>
      <c r="N14" s="772"/>
      <c r="O14" s="773"/>
      <c r="P14" s="774"/>
      <c r="Q14" s="141"/>
      <c r="R14" s="142"/>
      <c r="S14" s="143"/>
      <c r="T14" s="144"/>
      <c r="U14" s="145"/>
      <c r="V14" s="146"/>
      <c r="W14" s="144"/>
      <c r="X14" s="142"/>
      <c r="Y14" s="146"/>
      <c r="Z14" s="144"/>
      <c r="AA14" s="147"/>
      <c r="AB14" s="146"/>
      <c r="AC14" s="141"/>
      <c r="AD14" s="142"/>
      <c r="AE14" s="163"/>
      <c r="AF14" s="768"/>
      <c r="AG14" s="758"/>
      <c r="AH14" s="777"/>
    </row>
    <row r="15" spans="1:34" ht="12.75" customHeight="1">
      <c r="A15" s="747">
        <v>5</v>
      </c>
      <c r="B15" s="749"/>
      <c r="C15" s="778">
        <f>IF(B15="",B15,VLOOKUP(B15,'Список уч-ов'!A:M,3,FALSE))</f>
        <v>0</v>
      </c>
      <c r="D15" s="780">
        <f>IF(B15="",B15,VLOOKUP(B15,'Список уч-ов'!A:M,7,FALSE))</f>
        <v>0</v>
      </c>
      <c r="E15" s="148"/>
      <c r="F15" s="136"/>
      <c r="G15" s="137"/>
      <c r="H15" s="135"/>
      <c r="I15" s="136"/>
      <c r="J15" s="137"/>
      <c r="K15" s="135"/>
      <c r="L15" s="136"/>
      <c r="M15" s="137"/>
      <c r="N15" s="135"/>
      <c r="O15" s="136"/>
      <c r="P15" s="137"/>
      <c r="Q15" s="769"/>
      <c r="R15" s="770"/>
      <c r="S15" s="771"/>
      <c r="T15" s="138"/>
      <c r="U15" s="139"/>
      <c r="V15" s="151"/>
      <c r="W15" s="138"/>
      <c r="X15" s="139"/>
      <c r="Y15" s="140"/>
      <c r="Z15" s="138"/>
      <c r="AA15" s="139"/>
      <c r="AB15" s="151"/>
      <c r="AC15" s="135"/>
      <c r="AD15" s="136"/>
      <c r="AE15" s="137"/>
      <c r="AF15" s="755">
        <f>F15+I15+L15+O15+U15+X15+AA15+AD15</f>
        <v>0</v>
      </c>
      <c r="AG15" s="757"/>
      <c r="AH15" s="776">
        <f>IF(B15="","",(RANK(AF15,AF7:AF18)))</f>
      </c>
    </row>
    <row r="16" spans="1:34" ht="12.75" customHeight="1">
      <c r="A16" s="748"/>
      <c r="B16" s="764"/>
      <c r="C16" s="779">
        <f>IF(B16="",B16,VLOOKUP(B16,'[2]Список уч-ов'!$A:$K,11,FALSE))</f>
        <v>0</v>
      </c>
      <c r="D16" s="781" t="e">
        <f>IF(C16="",C16,VLOOKUP(C16,'[2]Список уч-ов'!$A:$K,11,FALSE))</f>
        <v>#N/A</v>
      </c>
      <c r="E16" s="149"/>
      <c r="F16" s="142"/>
      <c r="G16" s="143"/>
      <c r="H16" s="141"/>
      <c r="I16" s="142"/>
      <c r="J16" s="143"/>
      <c r="K16" s="141"/>
      <c r="L16" s="142"/>
      <c r="M16" s="143"/>
      <c r="N16" s="141"/>
      <c r="O16" s="142"/>
      <c r="P16" s="143"/>
      <c r="Q16" s="772"/>
      <c r="R16" s="773"/>
      <c r="S16" s="774"/>
      <c r="T16" s="144"/>
      <c r="U16" s="150"/>
      <c r="V16" s="146"/>
      <c r="W16" s="144"/>
      <c r="X16" s="147"/>
      <c r="Y16" s="146"/>
      <c r="Z16" s="144"/>
      <c r="AA16" s="147"/>
      <c r="AB16" s="146"/>
      <c r="AC16" s="141"/>
      <c r="AD16" s="142"/>
      <c r="AE16" s="143"/>
      <c r="AF16" s="768"/>
      <c r="AG16" s="758"/>
      <c r="AH16" s="777"/>
    </row>
    <row r="17" spans="1:34" ht="12.75" customHeight="1">
      <c r="A17" s="747" t="s">
        <v>12</v>
      </c>
      <c r="B17" s="749"/>
      <c r="C17" s="778">
        <f>IF(B17="",B17,VLOOKUP(B17,'Список уч-ов'!A:M,3,FALSE))</f>
        <v>0</v>
      </c>
      <c r="D17" s="780">
        <f>IF(B17="",B17,VLOOKUP(B17,'Список уч-ов'!A:M,7,FALSE))</f>
        <v>0</v>
      </c>
      <c r="E17" s="148"/>
      <c r="F17" s="136"/>
      <c r="G17" s="137"/>
      <c r="H17" s="135"/>
      <c r="I17" s="136"/>
      <c r="J17" s="137"/>
      <c r="K17" s="135"/>
      <c r="L17" s="136"/>
      <c r="M17" s="137"/>
      <c r="N17" s="135"/>
      <c r="O17" s="136"/>
      <c r="P17" s="137"/>
      <c r="Q17" s="135"/>
      <c r="R17" s="136"/>
      <c r="S17" s="137"/>
      <c r="T17" s="138"/>
      <c r="U17" s="139"/>
      <c r="V17" s="151"/>
      <c r="W17" s="138"/>
      <c r="X17" s="139"/>
      <c r="Y17" s="140"/>
      <c r="Z17" s="138"/>
      <c r="AA17" s="139"/>
      <c r="AB17" s="151"/>
      <c r="AC17" s="769"/>
      <c r="AD17" s="770"/>
      <c r="AE17" s="771"/>
      <c r="AF17" s="755">
        <f>F17+I17+L17+O17+U17+X17+AA17+R17</f>
        <v>0</v>
      </c>
      <c r="AG17" s="757"/>
      <c r="AH17" s="776">
        <f>IF(B17="","",(RANK(AF17,AF7:AF18)))</f>
      </c>
    </row>
    <row r="18" spans="1:34" ht="12.75" customHeight="1">
      <c r="A18" s="748"/>
      <c r="B18" s="764"/>
      <c r="C18" s="779">
        <f>IF(B18="",B18,VLOOKUP(B18,'[2]Список уч-ов'!$A:$K,11,FALSE))</f>
        <v>0</v>
      </c>
      <c r="D18" s="781" t="e">
        <f>IF(C18="",C18,VLOOKUP(C18,'[2]Список уч-ов'!$A:$K,11,FALSE))</f>
        <v>#N/A</v>
      </c>
      <c r="E18" s="149"/>
      <c r="F18" s="142"/>
      <c r="G18" s="143"/>
      <c r="H18" s="141"/>
      <c r="I18" s="142"/>
      <c r="J18" s="143"/>
      <c r="K18" s="141"/>
      <c r="L18" s="142"/>
      <c r="M18" s="143"/>
      <c r="N18" s="141"/>
      <c r="O18" s="142"/>
      <c r="P18" s="143"/>
      <c r="Q18" s="141"/>
      <c r="R18" s="142"/>
      <c r="S18" s="143"/>
      <c r="T18" s="144"/>
      <c r="U18" s="150"/>
      <c r="V18" s="146"/>
      <c r="W18" s="144"/>
      <c r="X18" s="147"/>
      <c r="Y18" s="146"/>
      <c r="Z18" s="144"/>
      <c r="AA18" s="147"/>
      <c r="AB18" s="146"/>
      <c r="AC18" s="772"/>
      <c r="AD18" s="773"/>
      <c r="AE18" s="774"/>
      <c r="AF18" s="768"/>
      <c r="AG18" s="758"/>
      <c r="AH18" s="777"/>
    </row>
    <row r="19" spans="1:34" ht="12.75" customHeight="1">
      <c r="A19" s="152"/>
      <c r="B19" s="169"/>
      <c r="C19" s="154"/>
      <c r="D19" s="185"/>
      <c r="E19" s="156"/>
      <c r="F19" s="187"/>
      <c r="G19" s="159"/>
      <c r="H19" s="159"/>
      <c r="I19" s="187"/>
      <c r="J19" s="159"/>
      <c r="K19" s="159"/>
      <c r="L19" s="187"/>
      <c r="M19" s="159"/>
      <c r="N19" s="159"/>
      <c r="O19" s="187"/>
      <c r="P19" s="158"/>
      <c r="Q19" s="170"/>
      <c r="R19" s="170"/>
      <c r="S19" s="170"/>
      <c r="T19" s="158"/>
      <c r="U19" s="157"/>
      <c r="V19" s="158"/>
      <c r="W19" s="159"/>
      <c r="X19" s="187"/>
      <c r="Y19" s="159"/>
      <c r="Z19" s="159"/>
      <c r="AA19" s="187"/>
      <c r="AB19" s="158"/>
      <c r="AC19" s="170"/>
      <c r="AD19" s="170"/>
      <c r="AE19" s="170"/>
      <c r="AF19" s="161"/>
      <c r="AG19" s="162"/>
      <c r="AH19" s="186"/>
    </row>
    <row r="20" spans="1:34" ht="12.75" customHeight="1">
      <c r="A20" s="152"/>
      <c r="B20" s="169"/>
      <c r="C20" s="154"/>
      <c r="D20" s="185"/>
      <c r="E20" s="156"/>
      <c r="F20" s="157"/>
      <c r="G20" s="159"/>
      <c r="H20" s="159"/>
      <c r="I20" s="157"/>
      <c r="J20" s="159"/>
      <c r="K20" s="159"/>
      <c r="L20" s="157"/>
      <c r="M20" s="159"/>
      <c r="N20" s="159"/>
      <c r="O20" s="157"/>
      <c r="P20" s="158"/>
      <c r="Q20" s="170"/>
      <c r="R20" s="170"/>
      <c r="S20" s="170"/>
      <c r="T20" s="158"/>
      <c r="U20" s="157"/>
      <c r="V20" s="158"/>
      <c r="W20" s="159"/>
      <c r="X20" s="187"/>
      <c r="Y20" s="159"/>
      <c r="Z20" s="159"/>
      <c r="AA20" s="187"/>
      <c r="AB20" s="158"/>
      <c r="AC20" s="170"/>
      <c r="AD20" s="170"/>
      <c r="AE20" s="170"/>
      <c r="AF20" s="161"/>
      <c r="AG20" s="162"/>
      <c r="AH20" s="186"/>
    </row>
    <row r="21" spans="1:34" ht="12.75" customHeight="1">
      <c r="A21" s="152"/>
      <c r="B21" s="169"/>
      <c r="C21" s="154"/>
      <c r="D21" s="185"/>
      <c r="E21" s="156"/>
      <c r="F21" s="157"/>
      <c r="G21" s="159"/>
      <c r="H21" s="159"/>
      <c r="I21" s="157"/>
      <c r="J21" s="159"/>
      <c r="K21" s="159"/>
      <c r="L21" s="157"/>
      <c r="M21" s="159"/>
      <c r="N21" s="159"/>
      <c r="O21" s="157"/>
      <c r="P21" s="158"/>
      <c r="Q21" s="170"/>
      <c r="R21" s="170"/>
      <c r="S21" s="170"/>
      <c r="T21" s="158"/>
      <c r="U21" s="157"/>
      <c r="V21" s="158"/>
      <c r="W21" s="159"/>
      <c r="X21" s="187"/>
      <c r="Y21" s="159"/>
      <c r="Z21" s="159"/>
      <c r="AA21" s="187"/>
      <c r="AB21" s="158"/>
      <c r="AC21" s="170"/>
      <c r="AD21" s="170"/>
      <c r="AE21" s="170"/>
      <c r="AF21" s="161"/>
      <c r="AG21" s="162"/>
      <c r="AH21" s="186"/>
    </row>
    <row r="22" spans="1:34" ht="12.75" customHeight="1">
      <c r="A22" s="152"/>
      <c r="B22" s="169"/>
      <c r="C22" s="154"/>
      <c r="D22" s="185"/>
      <c r="E22" s="156"/>
      <c r="F22" s="157"/>
      <c r="G22" s="159"/>
      <c r="H22" s="159"/>
      <c r="I22" s="157"/>
      <c r="J22" s="159"/>
      <c r="K22" s="159"/>
      <c r="L22" s="157"/>
      <c r="M22" s="159"/>
      <c r="N22" s="159"/>
      <c r="O22" s="157"/>
      <c r="P22" s="158"/>
      <c r="Q22" s="170"/>
      <c r="R22" s="170"/>
      <c r="S22" s="170"/>
      <c r="T22" s="158"/>
      <c r="U22" s="157"/>
      <c r="V22" s="158"/>
      <c r="W22" s="159"/>
      <c r="X22" s="187"/>
      <c r="Y22" s="159"/>
      <c r="Z22" s="159"/>
      <c r="AA22" s="187"/>
      <c r="AB22" s="158"/>
      <c r="AC22" s="170"/>
      <c r="AD22" s="170"/>
      <c r="AE22" s="170"/>
      <c r="AF22" s="161"/>
      <c r="AG22" s="162"/>
      <c r="AH22" s="186"/>
    </row>
    <row r="23" spans="1:34" ht="12.75" customHeight="1">
      <c r="A23" s="114" t="str">
        <f>'Список уч-ов'!$B$22</f>
        <v>Главный судья - судья ВК</v>
      </c>
      <c r="B23" s="169"/>
      <c r="C23" s="129"/>
      <c r="D23" s="185"/>
      <c r="E23" s="156"/>
      <c r="F23" s="157"/>
      <c r="G23" s="159"/>
      <c r="H23" s="159"/>
      <c r="I23" s="157"/>
      <c r="J23" s="159"/>
      <c r="K23" s="159"/>
      <c r="L23" s="157"/>
      <c r="M23" s="159"/>
      <c r="N23" s="159"/>
      <c r="O23" s="157"/>
      <c r="P23" s="158"/>
      <c r="Q23" s="170"/>
      <c r="R23" s="129"/>
      <c r="S23" s="170"/>
      <c r="T23" s="158"/>
      <c r="U23" s="157"/>
      <c r="V23" s="158"/>
      <c r="W23" s="159"/>
      <c r="X23" s="187"/>
      <c r="Y23" s="159"/>
      <c r="Z23" s="159"/>
      <c r="AA23" s="187"/>
      <c r="AB23" s="158"/>
      <c r="AC23" s="170"/>
      <c r="AD23" s="129"/>
      <c r="AE23" s="170"/>
      <c r="AF23" s="161"/>
      <c r="AG23" s="162"/>
      <c r="AH23" s="188" t="str">
        <f>'Список уч-ов'!$H$22</f>
        <v>Е.Е.Демчук (г. Самара)</v>
      </c>
    </row>
    <row r="24" spans="1:34" ht="12.75" customHeight="1">
      <c r="A24" s="114"/>
      <c r="B24" s="169"/>
      <c r="C24" s="129"/>
      <c r="D24" s="185"/>
      <c r="E24" s="156"/>
      <c r="F24" s="157"/>
      <c r="G24" s="159"/>
      <c r="H24" s="159"/>
      <c r="I24" s="157"/>
      <c r="J24" s="159"/>
      <c r="K24" s="159"/>
      <c r="L24" s="157"/>
      <c r="M24" s="159"/>
      <c r="N24" s="159"/>
      <c r="O24" s="157"/>
      <c r="P24" s="158"/>
      <c r="Q24" s="170"/>
      <c r="R24" s="129"/>
      <c r="S24" s="170"/>
      <c r="T24" s="158"/>
      <c r="U24" s="157"/>
      <c r="V24" s="158"/>
      <c r="W24" s="159"/>
      <c r="X24" s="187"/>
      <c r="Y24" s="159"/>
      <c r="Z24" s="159"/>
      <c r="AA24" s="187"/>
      <c r="AB24" s="158"/>
      <c r="AC24" s="170"/>
      <c r="AD24" s="129"/>
      <c r="AE24" s="170"/>
      <c r="AF24" s="161"/>
      <c r="AG24" s="162"/>
      <c r="AH24" s="188"/>
    </row>
    <row r="25" spans="1:34" ht="12.75" customHeight="1">
      <c r="A25" s="114" t="str">
        <f>'Список уч-ов'!$B$24</f>
        <v>Главный секретарь - судья МК</v>
      </c>
      <c r="B25" s="169"/>
      <c r="C25" s="129"/>
      <c r="D25" s="185"/>
      <c r="E25" s="156"/>
      <c r="F25" s="157"/>
      <c r="G25" s="159"/>
      <c r="H25" s="159"/>
      <c r="I25" s="157"/>
      <c r="J25" s="159"/>
      <c r="K25" s="159"/>
      <c r="L25" s="157"/>
      <c r="M25" s="159"/>
      <c r="N25" s="159"/>
      <c r="O25" s="157"/>
      <c r="P25" s="158"/>
      <c r="Q25" s="170"/>
      <c r="R25" s="129"/>
      <c r="S25" s="170"/>
      <c r="T25" s="158"/>
      <c r="U25" s="157"/>
      <c r="V25" s="158"/>
      <c r="W25" s="159"/>
      <c r="X25" s="187"/>
      <c r="Y25" s="159"/>
      <c r="Z25" s="159"/>
      <c r="AA25" s="187"/>
      <c r="AB25" s="158"/>
      <c r="AC25" s="170"/>
      <c r="AD25" s="129"/>
      <c r="AE25" s="170"/>
      <c r="AF25" s="161"/>
      <c r="AG25" s="162"/>
      <c r="AH25" s="188" t="str">
        <f>'Список уч-ов'!$H$24</f>
        <v>А.В.Александров (г. Казань)</v>
      </c>
    </row>
  </sheetData>
  <sheetProtection/>
  <mergeCells count="60">
    <mergeCell ref="Q6:S6"/>
    <mergeCell ref="T6:V6"/>
    <mergeCell ref="D7:D8"/>
    <mergeCell ref="H9:J10"/>
    <mergeCell ref="AF9:AF10"/>
    <mergeCell ref="E7:G8"/>
    <mergeCell ref="A1:AH1"/>
    <mergeCell ref="A2:AH2"/>
    <mergeCell ref="A3:AH3"/>
    <mergeCell ref="E6:G6"/>
    <mergeCell ref="H6:J6"/>
    <mergeCell ref="K6:M6"/>
    <mergeCell ref="Z6:AB6"/>
    <mergeCell ref="AC6:AE6"/>
    <mergeCell ref="W6:Y6"/>
    <mergeCell ref="N6:P6"/>
    <mergeCell ref="A9:A10"/>
    <mergeCell ref="B9:B10"/>
    <mergeCell ref="C9:C10"/>
    <mergeCell ref="D9:D10"/>
    <mergeCell ref="A7:A8"/>
    <mergeCell ref="B7:B8"/>
    <mergeCell ref="C7:C8"/>
    <mergeCell ref="AH11:AH12"/>
    <mergeCell ref="AF7:AF8"/>
    <mergeCell ref="AG7:AG8"/>
    <mergeCell ref="AH7:AH8"/>
    <mergeCell ref="N13:P14"/>
    <mergeCell ref="AF13:AF14"/>
    <mergeCell ref="AH9:AH10"/>
    <mergeCell ref="AG11:AG12"/>
    <mergeCell ref="AG9:AG10"/>
    <mergeCell ref="A11:A12"/>
    <mergeCell ref="B11:B12"/>
    <mergeCell ref="C11:C12"/>
    <mergeCell ref="D11:D12"/>
    <mergeCell ref="K11:M12"/>
    <mergeCell ref="AF11:AF12"/>
    <mergeCell ref="A13:A14"/>
    <mergeCell ref="B13:B14"/>
    <mergeCell ref="C13:C14"/>
    <mergeCell ref="D13:D14"/>
    <mergeCell ref="AG13:AG14"/>
    <mergeCell ref="AH13:AH14"/>
    <mergeCell ref="A15:A16"/>
    <mergeCell ref="B15:B16"/>
    <mergeCell ref="C15:C16"/>
    <mergeCell ref="D15:D16"/>
    <mergeCell ref="Q15:S16"/>
    <mergeCell ref="AF15:AF16"/>
    <mergeCell ref="AG15:AG16"/>
    <mergeCell ref="AH15:AH16"/>
    <mergeCell ref="AG17:AG18"/>
    <mergeCell ref="AH17:AH18"/>
    <mergeCell ref="A17:A18"/>
    <mergeCell ref="B17:B18"/>
    <mergeCell ref="C17:C18"/>
    <mergeCell ref="D17:D18"/>
    <mergeCell ref="AC17:AE18"/>
    <mergeCell ref="AF17:AF18"/>
  </mergeCells>
  <printOptions horizontalCentered="1"/>
  <pageMargins left="0.1968503937007874" right="0.1968503937007874" top="0.1968503937007874" bottom="0.3937007874015748" header="0" footer="0.5118110236220472"/>
  <pageSetup horizontalDpi="600" verticalDpi="600" orientation="landscape" paperSize="9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9"/>
  <sheetViews>
    <sheetView view="pageBreakPreview" zoomScale="60" zoomScaleNormal="95" zoomScalePageLayoutView="0" workbookViewId="0" topLeftCell="A13">
      <selection activeCell="G28" sqref="G28"/>
    </sheetView>
  </sheetViews>
  <sheetFormatPr defaultColWidth="9.33203125" defaultRowHeight="12.75" outlineLevelCol="1"/>
  <cols>
    <col min="1" max="1" width="4.33203125" style="452" customWidth="1"/>
    <col min="2" max="2" width="4.16015625" style="452" hidden="1" customWidth="1" outlineLevel="1"/>
    <col min="3" max="3" width="28.33203125" style="452" customWidth="1" collapsed="1"/>
    <col min="4" max="4" width="0.82421875" style="452" customWidth="1"/>
    <col min="5" max="5" width="12.5" style="452" customWidth="1"/>
    <col min="6" max="6" width="4.16015625" style="452" hidden="1" customWidth="1" outlineLevel="1"/>
    <col min="7" max="7" width="24.16015625" style="452" customWidth="1" collapsed="1"/>
    <col min="8" max="8" width="12.5" style="452" customWidth="1"/>
    <col min="9" max="9" width="4.5" style="452" customWidth="1"/>
    <col min="10" max="10" width="4.16015625" style="452" hidden="1" customWidth="1" outlineLevel="1"/>
    <col min="11" max="11" width="24.16015625" style="452" customWidth="1" collapsed="1"/>
    <col min="12" max="12" width="12.5" style="452" customWidth="1"/>
    <col min="13" max="13" width="4.5" style="452" customWidth="1"/>
    <col min="14" max="14" width="4.16015625" style="452" hidden="1" customWidth="1" outlineLevel="1"/>
    <col min="15" max="15" width="24.16015625" style="452" customWidth="1" collapsed="1"/>
    <col min="16" max="16" width="12.5" style="452" customWidth="1"/>
    <col min="17" max="17" width="4.5" style="452" customWidth="1"/>
    <col min="18" max="18" width="5.16015625" style="452" hidden="1" customWidth="1" outlineLevel="1"/>
    <col min="19" max="19" width="27.16015625" style="452" customWidth="1" collapsed="1"/>
    <col min="20" max="20" width="4.16015625" style="452" customWidth="1"/>
    <col min="21" max="16384" width="9.33203125" style="452" customWidth="1"/>
  </cols>
  <sheetData>
    <row r="1" spans="1:25" ht="31.5" customHeight="1">
      <c r="A1" s="816" t="str">
        <f>'Список уч-ов'!A1</f>
        <v>ЧЕМПИОНАТ РОССИИ ПО НАСТОЛЬНОМУ ТЕННИСУ СРЕДИ ВЕТЕРАНОВ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451"/>
      <c r="T1" s="451"/>
      <c r="U1" s="451"/>
      <c r="V1" s="451"/>
      <c r="W1" s="451"/>
      <c r="X1" s="451"/>
      <c r="Y1" s="451"/>
    </row>
    <row r="2" spans="1:27" ht="16.5" customHeight="1" thickBot="1">
      <c r="A2" s="813" t="s">
        <v>286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453"/>
      <c r="S2" s="453"/>
      <c r="T2" s="453"/>
      <c r="U2" s="453"/>
      <c r="V2" s="453"/>
      <c r="W2" s="453"/>
      <c r="X2" s="453"/>
      <c r="Y2" s="453"/>
      <c r="Z2" s="453"/>
      <c r="AA2" s="453"/>
    </row>
    <row r="3" spans="1:27" ht="24.75" customHeight="1">
      <c r="A3" s="814" t="str">
        <f>'Список уч-ов'!B4</f>
        <v>ВОЗРАСТНАЯ КАТЕГОРИЯ: МУЖЧИНЫ 75-79 лет</v>
      </c>
      <c r="B3" s="814"/>
      <c r="C3" s="814"/>
      <c r="D3" s="814"/>
      <c r="E3" s="814"/>
      <c r="F3" s="814"/>
      <c r="G3" s="814"/>
      <c r="H3" s="814"/>
      <c r="I3" s="814"/>
      <c r="J3" s="814"/>
      <c r="K3" s="814"/>
      <c r="L3" s="454"/>
      <c r="M3" s="454"/>
      <c r="N3" s="454"/>
      <c r="O3" s="454"/>
      <c r="P3" s="454"/>
      <c r="Q3" s="454"/>
      <c r="R3" s="453"/>
      <c r="S3" s="453"/>
      <c r="T3" s="453"/>
      <c r="U3" s="453"/>
      <c r="V3" s="453"/>
      <c r="W3" s="453"/>
      <c r="X3" s="453"/>
      <c r="Y3" s="453"/>
      <c r="Z3" s="453"/>
      <c r="AA3" s="453"/>
    </row>
    <row r="4" spans="1:27" ht="16.5" customHeight="1">
      <c r="A4" s="815" t="s">
        <v>97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453"/>
      <c r="S4" s="453"/>
      <c r="T4" s="453"/>
      <c r="U4" s="453"/>
      <c r="V4" s="453"/>
      <c r="W4" s="453"/>
      <c r="X4" s="453"/>
      <c r="Y4" s="453"/>
      <c r="Z4" s="453"/>
      <c r="AA4" s="453"/>
    </row>
    <row r="5" spans="1:27" ht="16.5" customHeight="1">
      <c r="A5" s="547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453"/>
      <c r="S5" s="453"/>
      <c r="T5" s="453"/>
      <c r="U5" s="453"/>
      <c r="V5" s="453"/>
      <c r="W5" s="453"/>
      <c r="X5" s="453"/>
      <c r="Y5" s="453"/>
      <c r="Z5" s="453"/>
      <c r="AA5" s="453"/>
    </row>
    <row r="6" spans="1:19" ht="15" customHeight="1">
      <c r="A6" s="501">
        <v>1</v>
      </c>
      <c r="B6" s="455">
        <v>9</v>
      </c>
      <c r="C6" s="801" t="str">
        <f>IF(B6="","",VLOOKUP(B6,'Список уч-ов (алф)'!$A:$L,3,FALSE))</f>
        <v>КУТЛАЕВ Олег</v>
      </c>
      <c r="D6" s="801"/>
      <c r="E6" s="810" t="str">
        <f>IF(B6="","",VLOOKUP(B6,'Список уч-ов (алф)'!$A:$L,7,FALSE))</f>
        <v>Сосновый Бор</v>
      </c>
      <c r="F6" s="810"/>
      <c r="G6" s="456"/>
      <c r="H6" s="456"/>
      <c r="I6" s="457"/>
      <c r="J6" s="457"/>
      <c r="K6" s="457"/>
      <c r="L6" s="457"/>
      <c r="M6" s="457"/>
      <c r="N6" s="458"/>
      <c r="O6" s="458"/>
      <c r="P6" s="458"/>
      <c r="Q6" s="459"/>
      <c r="R6" s="460"/>
      <c r="S6" s="461"/>
    </row>
    <row r="7" spans="1:19" ht="15" customHeight="1">
      <c r="A7" s="502"/>
      <c r="B7" s="462"/>
      <c r="C7" s="503"/>
      <c r="D7" s="504"/>
      <c r="E7" s="505">
        <v>1</v>
      </c>
      <c r="F7" s="463">
        <v>9</v>
      </c>
      <c r="G7" s="801" t="s">
        <v>182</v>
      </c>
      <c r="H7" s="801"/>
      <c r="I7" s="801"/>
      <c r="J7" s="464"/>
      <c r="K7" s="464"/>
      <c r="L7" s="464"/>
      <c r="M7" s="465"/>
      <c r="N7" s="464"/>
      <c r="O7" s="464"/>
      <c r="P7" s="464"/>
      <c r="Q7" s="465"/>
      <c r="R7" s="465"/>
      <c r="S7" s="466"/>
    </row>
    <row r="8" spans="1:19" ht="15" customHeight="1">
      <c r="A8" s="501">
        <v>2</v>
      </c>
      <c r="B8" s="455">
        <v>11</v>
      </c>
      <c r="C8" s="801" t="str">
        <f>IF(B8="","",VLOOKUP(B8,'Список уч-ов (алф)'!$A:$L,3,FALSE))</f>
        <v>ЦУХЛОВ Юрий</v>
      </c>
      <c r="D8" s="801"/>
      <c r="E8" s="810" t="str">
        <f>IF(B8="","",VLOOKUP(B8,'Список уч-ов (алф)'!$A:$L,7,FALSE))</f>
        <v>Северодвинск</v>
      </c>
      <c r="F8" s="811"/>
      <c r="G8" s="812" t="s">
        <v>177</v>
      </c>
      <c r="H8" s="808"/>
      <c r="I8" s="809"/>
      <c r="J8" s="464"/>
      <c r="K8" s="464"/>
      <c r="L8" s="464"/>
      <c r="M8" s="465"/>
      <c r="N8" s="464"/>
      <c r="O8" s="464"/>
      <c r="P8" s="464"/>
      <c r="Q8" s="465"/>
      <c r="R8" s="465"/>
      <c r="S8" s="466"/>
    </row>
    <row r="9" spans="1:19" ht="15" customHeight="1">
      <c r="A9" s="502"/>
      <c r="B9" s="458"/>
      <c r="C9" s="477">
        <f>IF(B9="","",VLOOKUP(B9,'Список уч-ов (алф)'!$A:$L,3,FALSE))</f>
      </c>
      <c r="D9" s="477"/>
      <c r="E9" s="458">
        <f>IF(B9="","",VLOOKUP(B9,'Список уч-ов (алф)'!$A:$L,7,FALSE))</f>
      </c>
      <c r="F9" s="464"/>
      <c r="G9" s="807"/>
      <c r="H9" s="807"/>
      <c r="I9" s="467"/>
      <c r="J9" s="463"/>
      <c r="K9" s="801" t="s">
        <v>182</v>
      </c>
      <c r="L9" s="801"/>
      <c r="M9" s="801"/>
      <c r="N9" s="464"/>
      <c r="O9" s="464"/>
      <c r="P9" s="464"/>
      <c r="Q9" s="465"/>
      <c r="R9" s="465"/>
      <c r="S9" s="466"/>
    </row>
    <row r="10" spans="1:19" ht="15" customHeight="1">
      <c r="A10" s="501">
        <v>3</v>
      </c>
      <c r="B10" s="455">
        <v>7</v>
      </c>
      <c r="C10" s="801" t="str">
        <f>IF(B10="","",VLOOKUP(B10,'Список уч-ов (алф)'!$A:$L,3,FALSE))</f>
        <v>КУШНЫРЁВ Виталий</v>
      </c>
      <c r="D10" s="801"/>
      <c r="E10" s="810" t="str">
        <f>IF(B10="","",VLOOKUP(B10,'Список уч-ов (алф)'!$A:$L,7,FALSE))</f>
        <v>Демихово</v>
      </c>
      <c r="F10" s="810"/>
      <c r="G10" s="802"/>
      <c r="H10" s="802"/>
      <c r="I10" s="506">
        <v>5</v>
      </c>
      <c r="J10" s="464"/>
      <c r="K10" s="808" t="s">
        <v>178</v>
      </c>
      <c r="L10" s="808"/>
      <c r="M10" s="809"/>
      <c r="N10" s="464"/>
      <c r="O10" s="464"/>
      <c r="P10" s="464"/>
      <c r="Q10" s="465"/>
      <c r="R10" s="465"/>
      <c r="S10" s="466"/>
    </row>
    <row r="11" spans="1:19" ht="15" customHeight="1">
      <c r="A11" s="502"/>
      <c r="B11" s="462"/>
      <c r="C11" s="507">
        <f>IF(B11="","",VLOOKUP(B11,'Список уч-ов (алф)'!$A:$L,3,FALSE))</f>
      </c>
      <c r="D11" s="508"/>
      <c r="E11" s="509">
        <f>IF(B11="","",VLOOKUP(B11,'Список уч-ов (алф)'!$A:$L,7,FALSE))</f>
      </c>
      <c r="F11" s="463"/>
      <c r="G11" s="801" t="s">
        <v>188</v>
      </c>
      <c r="H11" s="801"/>
      <c r="I11" s="804"/>
      <c r="J11" s="468"/>
      <c r="K11" s="468"/>
      <c r="L11" s="464"/>
      <c r="M11" s="467"/>
      <c r="N11" s="464"/>
      <c r="O11" s="805" t="s">
        <v>42</v>
      </c>
      <c r="P11" s="805"/>
      <c r="Q11" s="805"/>
      <c r="R11" s="465"/>
      <c r="S11" s="466"/>
    </row>
    <row r="12" spans="1:19" ht="15" customHeight="1">
      <c r="A12" s="501">
        <v>4</v>
      </c>
      <c r="B12" s="455">
        <v>12</v>
      </c>
      <c r="C12" s="801" t="str">
        <f>IF(B12="","",VLOOKUP(B12,'Список уч-ов (алф)'!$A:$L,3,FALSE))</f>
        <v>ФЕДОРОВ Борис</v>
      </c>
      <c r="D12" s="801"/>
      <c r="E12" s="810" t="str">
        <f>IF(B12="","",VLOOKUP(B12,'Список уч-ов (алф)'!$A:$L,7,FALSE))</f>
        <v>Мариинск</v>
      </c>
      <c r="F12" s="811"/>
      <c r="G12" s="812" t="s">
        <v>178</v>
      </c>
      <c r="H12" s="808"/>
      <c r="I12" s="808"/>
      <c r="J12" s="464"/>
      <c r="K12" s="464"/>
      <c r="L12" s="464"/>
      <c r="M12" s="467"/>
      <c r="N12" s="464"/>
      <c r="O12" s="806">
        <f>IF(N13="","",VLOOKUP(N13,'Список уч-ов'!$A:$K,7,FALSE))</f>
      </c>
      <c r="P12" s="806"/>
      <c r="Q12" s="806"/>
      <c r="R12" s="468"/>
      <c r="S12" s="466"/>
    </row>
    <row r="13" spans="1:19" ht="15" customHeight="1">
      <c r="A13" s="502"/>
      <c r="B13" s="458"/>
      <c r="C13" s="477">
        <f>IF(B13="","",VLOOKUP(B13,'Список уч-ов (алф)'!$A:$L,3,FALSE))</f>
      </c>
      <c r="D13" s="477"/>
      <c r="E13" s="458">
        <f>IF(B13="","",VLOOKUP(B13,'Список уч-ов (алф)'!$A:$L,7,FALSE))</f>
      </c>
      <c r="F13" s="464"/>
      <c r="G13" s="464"/>
      <c r="H13" s="464"/>
      <c r="I13" s="465"/>
      <c r="J13" s="464"/>
      <c r="K13" s="807"/>
      <c r="L13" s="807"/>
      <c r="M13" s="467"/>
      <c r="N13" s="463"/>
      <c r="O13" s="801" t="s">
        <v>287</v>
      </c>
      <c r="P13" s="801"/>
      <c r="Q13" s="801"/>
      <c r="R13" s="465"/>
      <c r="S13" s="466"/>
    </row>
    <row r="14" spans="1:19" ht="15" customHeight="1">
      <c r="A14" s="501">
        <v>5</v>
      </c>
      <c r="B14" s="455">
        <v>4</v>
      </c>
      <c r="C14" s="801" t="str">
        <f>IF(B14="","",VLOOKUP(B14,'Список уч-ов (алф)'!$A:$L,3,FALSE))</f>
        <v>ЗУБРИН Анатолий</v>
      </c>
      <c r="D14" s="801"/>
      <c r="E14" s="810" t="str">
        <f>IF(B14="","",VLOOKUP(B14,'Список уч-ов (алф)'!$A:$L,7,FALSE))</f>
        <v>Москва</v>
      </c>
      <c r="F14" s="810"/>
      <c r="G14" s="464"/>
      <c r="H14" s="464"/>
      <c r="I14" s="465"/>
      <c r="J14" s="464"/>
      <c r="K14" s="802"/>
      <c r="L14" s="802"/>
      <c r="M14" s="506">
        <v>7</v>
      </c>
      <c r="N14" s="464"/>
      <c r="O14" s="694" t="s">
        <v>176</v>
      </c>
      <c r="P14" s="464"/>
      <c r="Q14" s="510"/>
      <c r="R14" s="465"/>
      <c r="S14" s="466"/>
    </row>
    <row r="15" spans="1:19" ht="15" customHeight="1">
      <c r="A15" s="502"/>
      <c r="B15" s="462"/>
      <c r="C15" s="507">
        <f>IF(B15="","",VLOOKUP(B15,'Список уч-ов (алф)'!$A:$L,3,FALSE))</f>
      </c>
      <c r="D15" s="508"/>
      <c r="E15" s="505">
        <f>IF(B15="","",VLOOKUP(B15,'Список уч-ов (алф)'!$A:$L,7,FALSE))</f>
      </c>
      <c r="F15" s="463"/>
      <c r="G15" s="801" t="s">
        <v>287</v>
      </c>
      <c r="H15" s="801"/>
      <c r="I15" s="801"/>
      <c r="J15" s="464"/>
      <c r="K15" s="464"/>
      <c r="L15" s="464"/>
      <c r="M15" s="467"/>
      <c r="N15" s="464"/>
      <c r="O15" s="464"/>
      <c r="P15" s="464"/>
      <c r="Q15" s="465"/>
      <c r="R15" s="465"/>
      <c r="S15" s="466"/>
    </row>
    <row r="16" spans="1:19" ht="15" customHeight="1">
      <c r="A16" s="501">
        <v>6</v>
      </c>
      <c r="B16" s="455">
        <v>10</v>
      </c>
      <c r="C16" s="801" t="str">
        <f>IF(B16="","",VLOOKUP(B16,'Список уч-ов (алф)'!$A:$L,3,FALSE))</f>
        <v>ВОРОЖЦОВ Аркадий</v>
      </c>
      <c r="D16" s="801"/>
      <c r="E16" s="810" t="str">
        <f>IF(B16="","",VLOOKUP(B16,'Список уч-ов (алф)'!$A:$L,7,FALSE))</f>
        <v>Киров</v>
      </c>
      <c r="F16" s="811"/>
      <c r="G16" s="812" t="s">
        <v>176</v>
      </c>
      <c r="H16" s="808"/>
      <c r="I16" s="809"/>
      <c r="J16" s="464"/>
      <c r="K16" s="464"/>
      <c r="L16" s="464"/>
      <c r="M16" s="467"/>
      <c r="N16" s="464"/>
      <c r="O16" s="464"/>
      <c r="P16" s="464"/>
      <c r="Q16" s="465"/>
      <c r="R16" s="465"/>
      <c r="S16" s="466"/>
    </row>
    <row r="17" spans="1:19" ht="15" customHeight="1">
      <c r="A17" s="502"/>
      <c r="B17" s="458"/>
      <c r="C17" s="477">
        <f>IF(B17="","",VLOOKUP(B17,'Список уч-ов (алф)'!$A:$L,3,FALSE))</f>
      </c>
      <c r="D17" s="477"/>
      <c r="E17" s="458">
        <f>IF(B17="","",VLOOKUP(B17,'Список уч-ов (алф)'!$A:$L,7,FALSE))</f>
      </c>
      <c r="F17" s="464"/>
      <c r="G17" s="807"/>
      <c r="H17" s="807"/>
      <c r="I17" s="467"/>
      <c r="J17" s="463"/>
      <c r="K17" s="801" t="s">
        <v>287</v>
      </c>
      <c r="L17" s="801"/>
      <c r="M17" s="804"/>
      <c r="N17" s="464"/>
      <c r="O17" s="468"/>
      <c r="P17" s="464"/>
      <c r="Q17" s="511"/>
      <c r="R17" s="470"/>
      <c r="S17" s="466"/>
    </row>
    <row r="18" spans="1:19" ht="15" customHeight="1">
      <c r="A18" s="501">
        <v>7</v>
      </c>
      <c r="B18" s="455">
        <v>14</v>
      </c>
      <c r="C18" s="801" t="str">
        <f>IF(B18="","",VLOOKUP(B18,'Список уч-ов (алф)'!$A:$L,3,FALSE))</f>
        <v>ФОРТУНАТОВ Александр</v>
      </c>
      <c r="D18" s="801"/>
      <c r="E18" s="810" t="str">
        <f>IF(B18="","",VLOOKUP(B18,'Список уч-ов (алф)'!$A:$L,7,FALSE))</f>
        <v>Электросталь</v>
      </c>
      <c r="F18" s="810"/>
      <c r="G18" s="802"/>
      <c r="H18" s="802"/>
      <c r="I18" s="506">
        <v>6</v>
      </c>
      <c r="J18" s="464"/>
      <c r="K18" s="808" t="s">
        <v>178</v>
      </c>
      <c r="L18" s="808"/>
      <c r="M18" s="808"/>
      <c r="N18" s="464"/>
      <c r="O18" s="805" t="s">
        <v>43</v>
      </c>
      <c r="P18" s="805"/>
      <c r="Q18" s="805"/>
      <c r="R18" s="470"/>
      <c r="S18" s="466"/>
    </row>
    <row r="19" spans="1:19" ht="15" customHeight="1">
      <c r="A19" s="502"/>
      <c r="B19" s="462"/>
      <c r="C19" s="507">
        <f>IF(B19="","",VLOOKUP(B19,'Список уч-ов (алф)'!$A:$L,3,FALSE))</f>
      </c>
      <c r="D19" s="508"/>
      <c r="E19" s="505">
        <f>IF(B19="","",VLOOKUP(B19,'Список уч-ов (алф)'!$A:$L,7,FALSE))</f>
      </c>
      <c r="F19" s="463"/>
      <c r="G19" s="801" t="s">
        <v>280</v>
      </c>
      <c r="H19" s="801"/>
      <c r="I19" s="804"/>
      <c r="J19" s="464"/>
      <c r="K19" s="468"/>
      <c r="L19" s="464"/>
      <c r="M19" s="511"/>
      <c r="N19" s="511"/>
      <c r="O19" s="806">
        <f>IF(N20="","",VLOOKUP(N20,'Список уч-ов'!$A:$K,7,FALSE))</f>
      </c>
      <c r="P19" s="806"/>
      <c r="Q19" s="806"/>
      <c r="R19" s="471"/>
      <c r="S19" s="466"/>
    </row>
    <row r="20" spans="1:19" ht="15" customHeight="1">
      <c r="A20" s="501">
        <v>8</v>
      </c>
      <c r="B20" s="455">
        <v>1</v>
      </c>
      <c r="C20" s="801" t="str">
        <f>IF(B20="","",VLOOKUP(B20,'Список уч-ов (алф)'!$A:$L,3,FALSE))</f>
        <v>БОРЗУНОВ Владимир</v>
      </c>
      <c r="D20" s="801"/>
      <c r="E20" s="810" t="str">
        <f>IF(B20="","",VLOOKUP(B20,'Список уч-ов (алф)'!$A:$L,7,FALSE))</f>
        <v>Оренбург</v>
      </c>
      <c r="F20" s="811"/>
      <c r="G20" s="812" t="s">
        <v>176</v>
      </c>
      <c r="H20" s="808"/>
      <c r="I20" s="808"/>
      <c r="J20" s="464"/>
      <c r="K20" s="464"/>
      <c r="L20" s="464"/>
      <c r="M20" s="512">
        <v>-7</v>
      </c>
      <c r="N20" s="513"/>
      <c r="O20" s="801" t="s">
        <v>182</v>
      </c>
      <c r="P20" s="801"/>
      <c r="Q20" s="801"/>
      <c r="R20" s="471"/>
      <c r="S20" s="466"/>
    </row>
    <row r="21" spans="1:19" ht="15" customHeight="1">
      <c r="A21" s="458"/>
      <c r="B21" s="464"/>
      <c r="C21" s="464"/>
      <c r="D21" s="464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469"/>
      <c r="S21" s="469"/>
    </row>
    <row r="22" spans="1:19" ht="15" customHeight="1">
      <c r="A22" s="502"/>
      <c r="B22" s="458"/>
      <c r="C22" s="458"/>
      <c r="D22" s="458"/>
      <c r="E22" s="514">
        <v>-6</v>
      </c>
      <c r="F22" s="513">
        <f>IF(J17="","",IF(J17=F15,F19,IF(J17=F19,F15)))</f>
      </c>
      <c r="G22" s="801" t="s">
        <v>280</v>
      </c>
      <c r="H22" s="801"/>
      <c r="I22" s="801"/>
      <c r="J22" s="464"/>
      <c r="K22" s="464"/>
      <c r="L22" s="464"/>
      <c r="M22" s="465"/>
      <c r="N22" s="464"/>
      <c r="O22" s="464"/>
      <c r="P22" s="464"/>
      <c r="Q22" s="465"/>
      <c r="R22" s="469"/>
      <c r="S22" s="469"/>
    </row>
    <row r="23" spans="1:19" ht="15" customHeight="1">
      <c r="A23" s="502"/>
      <c r="B23" s="458"/>
      <c r="C23" s="458"/>
      <c r="D23" s="458"/>
      <c r="E23" s="514"/>
      <c r="F23" s="464"/>
      <c r="G23" s="464"/>
      <c r="H23" s="464"/>
      <c r="I23" s="515"/>
      <c r="J23" s="464"/>
      <c r="K23" s="464"/>
      <c r="L23" s="464"/>
      <c r="M23" s="465"/>
      <c r="N23" s="464"/>
      <c r="O23" s="464"/>
      <c r="P23" s="464"/>
      <c r="Q23" s="465"/>
      <c r="R23" s="469"/>
      <c r="S23" s="469"/>
    </row>
    <row r="24" spans="1:19" ht="15" customHeight="1">
      <c r="A24" s="502"/>
      <c r="B24" s="458"/>
      <c r="C24" s="458"/>
      <c r="D24" s="458"/>
      <c r="E24" s="514"/>
      <c r="F24" s="464"/>
      <c r="G24" s="807"/>
      <c r="H24" s="807"/>
      <c r="I24" s="516"/>
      <c r="J24" s="463"/>
      <c r="K24" s="801" t="s">
        <v>280</v>
      </c>
      <c r="L24" s="801"/>
      <c r="M24" s="801"/>
      <c r="N24" s="468"/>
      <c r="O24" s="464"/>
      <c r="P24" s="464"/>
      <c r="Q24" s="465"/>
      <c r="R24" s="469"/>
      <c r="S24" s="469"/>
    </row>
    <row r="25" spans="1:19" ht="15" customHeight="1">
      <c r="A25" s="501">
        <v>-1</v>
      </c>
      <c r="B25" s="513">
        <f>IF(F7="","",IF(F7=B6,B8,IF(F7=B8,B6)))</f>
        <v>11</v>
      </c>
      <c r="C25" s="801" t="s">
        <v>241</v>
      </c>
      <c r="D25" s="801"/>
      <c r="E25" s="801"/>
      <c r="F25" s="464"/>
      <c r="G25" s="802"/>
      <c r="H25" s="802"/>
      <c r="I25" s="506">
        <v>10</v>
      </c>
      <c r="J25" s="464"/>
      <c r="K25" s="808" t="s">
        <v>178</v>
      </c>
      <c r="L25" s="808"/>
      <c r="M25" s="809"/>
      <c r="N25" s="464"/>
      <c r="O25" s="464"/>
      <c r="P25" s="464"/>
      <c r="Q25" s="465"/>
      <c r="R25" s="469"/>
      <c r="S25" s="469"/>
    </row>
    <row r="26" spans="1:19" ht="15" customHeight="1">
      <c r="A26" s="502"/>
      <c r="B26" s="462"/>
      <c r="C26" s="503"/>
      <c r="D26" s="504"/>
      <c r="E26" s="505">
        <v>8</v>
      </c>
      <c r="F26" s="463"/>
      <c r="G26" s="801" t="s">
        <v>241</v>
      </c>
      <c r="H26" s="801"/>
      <c r="I26" s="804"/>
      <c r="J26" s="464"/>
      <c r="K26" s="464"/>
      <c r="L26" s="464"/>
      <c r="M26" s="467"/>
      <c r="N26" s="464"/>
      <c r="O26" s="805" t="s">
        <v>44</v>
      </c>
      <c r="P26" s="805"/>
      <c r="Q26" s="805"/>
      <c r="R26" s="469"/>
      <c r="S26" s="469"/>
    </row>
    <row r="27" spans="1:19" ht="15" customHeight="1">
      <c r="A27" s="501">
        <v>-2</v>
      </c>
      <c r="B27" s="513">
        <v>12</v>
      </c>
      <c r="C27" s="801" t="s">
        <v>269</v>
      </c>
      <c r="D27" s="801"/>
      <c r="E27" s="804"/>
      <c r="F27" s="468"/>
      <c r="G27" s="808" t="s">
        <v>178</v>
      </c>
      <c r="H27" s="808"/>
      <c r="I27" s="808"/>
      <c r="J27" s="464"/>
      <c r="K27" s="464"/>
      <c r="L27" s="472"/>
      <c r="M27" s="467"/>
      <c r="N27" s="464"/>
      <c r="O27" s="806">
        <f>IF(N28="","",VLOOKUP(N28,'Список уч-ов'!$A:$K,7,FALSE))</f>
      </c>
      <c r="P27" s="806"/>
      <c r="Q27" s="806"/>
      <c r="R27" s="469"/>
      <c r="S27" s="469"/>
    </row>
    <row r="28" spans="1:19" ht="15" customHeight="1">
      <c r="A28" s="502"/>
      <c r="B28" s="458"/>
      <c r="C28" s="458"/>
      <c r="D28" s="458"/>
      <c r="E28" s="511"/>
      <c r="F28" s="511"/>
      <c r="G28" s="511"/>
      <c r="H28" s="511"/>
      <c r="I28" s="511"/>
      <c r="J28" s="468"/>
      <c r="K28" s="807"/>
      <c r="L28" s="807"/>
      <c r="M28" s="517"/>
      <c r="N28" s="463"/>
      <c r="O28" s="801" t="s">
        <v>280</v>
      </c>
      <c r="P28" s="801"/>
      <c r="Q28" s="801"/>
      <c r="R28" s="469"/>
      <c r="S28" s="702"/>
    </row>
    <row r="29" spans="1:19" ht="15" customHeight="1">
      <c r="A29" s="501">
        <v>-3</v>
      </c>
      <c r="B29" s="513">
        <v>10</v>
      </c>
      <c r="C29" s="801" t="s">
        <v>277</v>
      </c>
      <c r="D29" s="801"/>
      <c r="E29" s="801"/>
      <c r="F29" s="464"/>
      <c r="G29" s="464"/>
      <c r="H29" s="464"/>
      <c r="I29" s="511"/>
      <c r="J29" s="468"/>
      <c r="K29" s="802"/>
      <c r="L29" s="802"/>
      <c r="M29" s="506">
        <v>12</v>
      </c>
      <c r="N29" s="464"/>
      <c r="O29" s="803" t="s">
        <v>176</v>
      </c>
      <c r="P29" s="803"/>
      <c r="Q29" s="803"/>
      <c r="R29" s="469"/>
      <c r="S29" s="469"/>
    </row>
    <row r="30" spans="1:19" ht="15" customHeight="1">
      <c r="A30" s="502"/>
      <c r="B30" s="462"/>
      <c r="C30" s="503"/>
      <c r="D30" s="504"/>
      <c r="E30" s="505">
        <v>9</v>
      </c>
      <c r="F30" s="463"/>
      <c r="G30" s="801" t="s">
        <v>209</v>
      </c>
      <c r="H30" s="801"/>
      <c r="I30" s="801"/>
      <c r="J30" s="468"/>
      <c r="K30" s="468"/>
      <c r="L30" s="468"/>
      <c r="M30" s="467"/>
      <c r="N30" s="464"/>
      <c r="O30" s="464"/>
      <c r="P30" s="464"/>
      <c r="Q30" s="511"/>
      <c r="R30" s="469"/>
      <c r="S30" s="469"/>
    </row>
    <row r="31" spans="1:19" ht="15" customHeight="1">
      <c r="A31" s="501">
        <v>-4</v>
      </c>
      <c r="B31" s="513">
        <v>1</v>
      </c>
      <c r="C31" s="801" t="s">
        <v>209</v>
      </c>
      <c r="D31" s="801"/>
      <c r="E31" s="804"/>
      <c r="F31" s="464"/>
      <c r="G31" s="808" t="s">
        <v>176</v>
      </c>
      <c r="H31" s="808"/>
      <c r="I31" s="809"/>
      <c r="J31" s="468"/>
      <c r="K31" s="468"/>
      <c r="L31" s="468"/>
      <c r="M31" s="518"/>
      <c r="N31" s="464"/>
      <c r="O31" s="519"/>
      <c r="P31" s="519"/>
      <c r="Q31" s="519"/>
      <c r="R31" s="469"/>
      <c r="S31" s="469"/>
    </row>
    <row r="32" spans="1:19" ht="15" customHeight="1">
      <c r="A32" s="501"/>
      <c r="B32" s="462"/>
      <c r="C32" s="462"/>
      <c r="D32" s="462"/>
      <c r="E32" s="520"/>
      <c r="F32" s="464"/>
      <c r="G32" s="807"/>
      <c r="H32" s="807"/>
      <c r="I32" s="506"/>
      <c r="J32" s="473"/>
      <c r="K32" s="801" t="s">
        <v>209</v>
      </c>
      <c r="L32" s="801"/>
      <c r="M32" s="804"/>
      <c r="N32" s="464"/>
      <c r="O32" s="468"/>
      <c r="P32" s="464"/>
      <c r="Q32" s="521"/>
      <c r="R32" s="469"/>
      <c r="S32" s="469"/>
    </row>
    <row r="33" spans="1:19" ht="15" customHeight="1">
      <c r="A33" s="501"/>
      <c r="B33" s="462"/>
      <c r="C33" s="462"/>
      <c r="D33" s="462"/>
      <c r="E33" s="520"/>
      <c r="F33" s="464"/>
      <c r="G33" s="802"/>
      <c r="H33" s="802"/>
      <c r="I33" s="506">
        <v>11</v>
      </c>
      <c r="J33" s="468"/>
      <c r="K33" s="808" t="s">
        <v>178</v>
      </c>
      <c r="L33" s="808"/>
      <c r="M33" s="808"/>
      <c r="N33" s="464"/>
      <c r="O33" s="800"/>
      <c r="P33" s="800"/>
      <c r="Q33" s="800"/>
      <c r="R33" s="469"/>
      <c r="S33" s="469"/>
    </row>
    <row r="34" spans="1:19" ht="15" customHeight="1">
      <c r="A34" s="511"/>
      <c r="B34" s="511"/>
      <c r="C34" s="511"/>
      <c r="D34" s="511"/>
      <c r="E34" s="501">
        <v>-5</v>
      </c>
      <c r="F34" s="513">
        <f>IF(J9="","",IF(J9=F7,F11,IF(J9=F11,F7)))</f>
      </c>
      <c r="G34" s="801" t="s">
        <v>188</v>
      </c>
      <c r="H34" s="801"/>
      <c r="I34" s="804"/>
      <c r="J34" s="511"/>
      <c r="K34" s="696"/>
      <c r="L34" s="511"/>
      <c r="M34" s="511"/>
      <c r="N34" s="464"/>
      <c r="O34" s="805" t="s">
        <v>44</v>
      </c>
      <c r="P34" s="805"/>
      <c r="Q34" s="805"/>
      <c r="R34" s="469"/>
      <c r="S34" s="469"/>
    </row>
    <row r="35" spans="1:19" ht="12.75" customHeight="1">
      <c r="A35" s="465"/>
      <c r="B35" s="468"/>
      <c r="C35" s="468"/>
      <c r="D35" s="468"/>
      <c r="E35" s="456"/>
      <c r="F35" s="468"/>
      <c r="G35" s="468"/>
      <c r="H35" s="468"/>
      <c r="I35" s="465"/>
      <c r="J35" s="468"/>
      <c r="K35" s="468"/>
      <c r="L35" s="468"/>
      <c r="M35" s="514"/>
      <c r="N35" s="464"/>
      <c r="O35" s="806">
        <f>IF(N36="","",VLOOKUP(N36,'Список уч-ов'!$A:$K,7,FALSE))</f>
      </c>
      <c r="P35" s="806"/>
      <c r="Q35" s="806"/>
      <c r="R35" s="469"/>
      <c r="S35" s="466"/>
    </row>
    <row r="36" spans="1:19" s="560" customFormat="1" ht="12.75" customHeight="1">
      <c r="A36" s="553"/>
      <c r="B36" s="554"/>
      <c r="C36" s="554"/>
      <c r="D36" s="554"/>
      <c r="E36" s="555"/>
      <c r="F36" s="556"/>
      <c r="G36" s="799"/>
      <c r="H36" s="799"/>
      <c r="I36" s="799"/>
      <c r="J36" s="554"/>
      <c r="K36" s="566"/>
      <c r="L36" s="566"/>
      <c r="M36" s="566"/>
      <c r="N36" s="463"/>
      <c r="O36" s="801" t="s">
        <v>209</v>
      </c>
      <c r="P36" s="801"/>
      <c r="Q36" s="801"/>
      <c r="R36" s="558"/>
      <c r="S36" s="559"/>
    </row>
    <row r="37" spans="1:19" s="560" customFormat="1" ht="12.75" customHeight="1">
      <c r="A37" s="557"/>
      <c r="B37" s="557"/>
      <c r="C37" s="557"/>
      <c r="D37" s="557"/>
      <c r="E37" s="561"/>
      <c r="F37" s="554"/>
      <c r="G37" s="551"/>
      <c r="H37" s="552"/>
      <c r="I37" s="562"/>
      <c r="J37" s="554"/>
      <c r="K37" s="565"/>
      <c r="L37" s="565"/>
      <c r="M37" s="565"/>
      <c r="N37" s="557"/>
      <c r="O37" s="557"/>
      <c r="P37" s="557"/>
      <c r="Q37" s="557"/>
      <c r="R37" s="558"/>
      <c r="S37" s="559"/>
    </row>
    <row r="38" spans="1:19" s="560" customFormat="1" ht="12.75" customHeight="1">
      <c r="A38" s="557"/>
      <c r="B38" s="557"/>
      <c r="C38" s="557"/>
      <c r="D38" s="557"/>
      <c r="E38" s="555"/>
      <c r="F38" s="556"/>
      <c r="G38" s="799"/>
      <c r="H38" s="799"/>
      <c r="I38" s="799"/>
      <c r="J38" s="554"/>
      <c r="K38" s="567"/>
      <c r="L38" s="567"/>
      <c r="M38" s="567"/>
      <c r="N38" s="557"/>
      <c r="O38" s="566"/>
      <c r="P38" s="566"/>
      <c r="Q38" s="566"/>
      <c r="R38" s="558"/>
      <c r="S38" s="559"/>
    </row>
    <row r="39" spans="1:19" s="560" customFormat="1" ht="12.75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5"/>
      <c r="N39" s="554"/>
      <c r="O39" s="565"/>
      <c r="P39" s="565"/>
      <c r="Q39" s="565"/>
      <c r="R39" s="558"/>
      <c r="S39" s="559"/>
    </row>
    <row r="40" spans="1:19" s="560" customFormat="1" ht="12.75" customHeight="1">
      <c r="A40" s="553"/>
      <c r="B40" s="554"/>
      <c r="C40" s="554"/>
      <c r="D40" s="554"/>
      <c r="E40" s="557"/>
      <c r="F40" s="557"/>
      <c r="G40" s="557"/>
      <c r="H40" s="557"/>
      <c r="I40" s="557"/>
      <c r="J40" s="554"/>
      <c r="K40" s="554"/>
      <c r="L40" s="554"/>
      <c r="M40" s="557"/>
      <c r="N40" s="557"/>
      <c r="O40" s="566"/>
      <c r="P40" s="566"/>
      <c r="Q40" s="566"/>
      <c r="R40" s="558"/>
      <c r="S40" s="564"/>
    </row>
    <row r="41" spans="1:19" s="560" customFormat="1" ht="12.75" customHeight="1">
      <c r="A41" s="563"/>
      <c r="B41" s="554"/>
      <c r="C41" s="554"/>
      <c r="D41" s="554"/>
      <c r="E41" s="557"/>
      <c r="F41" s="557"/>
      <c r="G41" s="557"/>
      <c r="H41" s="557"/>
      <c r="I41" s="553"/>
      <c r="J41" s="554"/>
      <c r="K41" s="554"/>
      <c r="L41" s="554"/>
      <c r="M41" s="555"/>
      <c r="N41" s="556"/>
      <c r="O41" s="565"/>
      <c r="P41" s="565"/>
      <c r="Q41" s="565"/>
      <c r="R41" s="558"/>
      <c r="S41" s="564"/>
    </row>
    <row r="42" spans="1:25" ht="24" customHeight="1">
      <c r="A42" s="476" t="s">
        <v>282</v>
      </c>
      <c r="B42" s="475"/>
      <c r="E42" s="477"/>
      <c r="H42" s="474"/>
      <c r="I42" s="474"/>
      <c r="J42" s="478"/>
      <c r="L42" s="479"/>
      <c r="M42" s="480"/>
      <c r="N42" s="481"/>
      <c r="O42" s="482"/>
      <c r="P42" s="568" t="s">
        <v>281</v>
      </c>
      <c r="Q42" s="479"/>
      <c r="R42" s="479"/>
      <c r="S42" s="479"/>
      <c r="W42" s="483"/>
      <c r="X42" s="484"/>
      <c r="Y42" s="484"/>
    </row>
    <row r="43" spans="1:25" ht="28.5" customHeight="1">
      <c r="A43" s="476" t="s">
        <v>283</v>
      </c>
      <c r="B43" s="475"/>
      <c r="E43" s="469"/>
      <c r="H43" s="478"/>
      <c r="I43" s="478"/>
      <c r="J43" s="478"/>
      <c r="L43" s="486"/>
      <c r="M43" s="487"/>
      <c r="N43" s="483"/>
      <c r="O43" s="483"/>
      <c r="P43" s="569" t="s">
        <v>284</v>
      </c>
      <c r="Q43" s="488"/>
      <c r="R43" s="487"/>
      <c r="S43" s="487"/>
      <c r="W43" s="487"/>
      <c r="X43" s="484"/>
      <c r="Y43" s="484"/>
    </row>
    <row r="44" spans="1:19" ht="19.5">
      <c r="A44" s="485"/>
      <c r="B44" s="475"/>
      <c r="C44" s="475"/>
      <c r="D44" s="475"/>
      <c r="E44" s="489"/>
      <c r="F44" s="490"/>
      <c r="G44" s="490"/>
      <c r="H44" s="490"/>
      <c r="I44" s="491"/>
      <c r="J44" s="492"/>
      <c r="K44" s="492"/>
      <c r="L44" s="493"/>
      <c r="M44" s="494"/>
      <c r="N44" s="495"/>
      <c r="O44" s="495"/>
      <c r="P44" s="495"/>
      <c r="Q44" s="469"/>
      <c r="R44" s="496"/>
      <c r="S44" s="469"/>
    </row>
    <row r="45" spans="1:18" ht="19.5">
      <c r="A45" s="485"/>
      <c r="B45" s="475"/>
      <c r="C45" s="475"/>
      <c r="D45" s="475"/>
      <c r="E45" s="489"/>
      <c r="F45" s="490"/>
      <c r="G45" s="490"/>
      <c r="H45" s="490"/>
      <c r="I45" s="491"/>
      <c r="J45" s="492"/>
      <c r="K45" s="492"/>
      <c r="L45" s="493"/>
      <c r="M45" s="494"/>
      <c r="N45" s="495"/>
      <c r="O45" s="495"/>
      <c r="P45" s="495"/>
      <c r="Q45" s="469"/>
      <c r="R45" s="497"/>
    </row>
    <row r="46" spans="5:18" ht="12.75">
      <c r="E46" s="498"/>
      <c r="I46" s="498"/>
      <c r="Q46" s="499"/>
      <c r="R46" s="497"/>
    </row>
    <row r="47" spans="5:18" ht="12.75">
      <c r="E47" s="498"/>
      <c r="I47" s="498"/>
      <c r="Q47" s="499"/>
      <c r="R47" s="497"/>
    </row>
    <row r="48" spans="5:18" ht="12.75">
      <c r="E48" s="498"/>
      <c r="I48" s="498"/>
      <c r="Q48" s="499"/>
      <c r="R48" s="497"/>
    </row>
    <row r="49" spans="5:18" ht="12.75">
      <c r="E49" s="498"/>
      <c r="I49" s="498"/>
      <c r="Q49" s="499"/>
      <c r="R49" s="497"/>
    </row>
    <row r="50" spans="5:18" ht="12.75">
      <c r="E50" s="498"/>
      <c r="I50" s="498"/>
      <c r="Q50" s="499"/>
      <c r="R50" s="497"/>
    </row>
    <row r="51" spans="5:18" ht="12.75">
      <c r="E51" s="498"/>
      <c r="I51" s="498"/>
      <c r="Q51" s="499"/>
      <c r="R51" s="497"/>
    </row>
    <row r="52" spans="5:18" ht="12.75">
      <c r="E52" s="498"/>
      <c r="I52" s="498"/>
      <c r="Q52" s="499"/>
      <c r="R52" s="497"/>
    </row>
    <row r="53" spans="5:18" ht="12.75">
      <c r="E53" s="498"/>
      <c r="I53" s="498"/>
      <c r="Q53" s="499"/>
      <c r="R53" s="497"/>
    </row>
    <row r="54" spans="5:18" ht="12.75">
      <c r="E54" s="498"/>
      <c r="I54" s="498"/>
      <c r="Q54" s="499"/>
      <c r="R54" s="497"/>
    </row>
    <row r="55" spans="5:18" ht="12.75">
      <c r="E55" s="498"/>
      <c r="I55" s="498"/>
      <c r="Q55" s="499"/>
      <c r="R55" s="497"/>
    </row>
    <row r="56" spans="5:18" ht="12.75">
      <c r="E56" s="498"/>
      <c r="I56" s="498"/>
      <c r="Q56" s="499"/>
      <c r="R56" s="497"/>
    </row>
    <row r="57" spans="5:18" ht="12.75">
      <c r="E57" s="498"/>
      <c r="Q57" s="499"/>
      <c r="R57" s="497"/>
    </row>
    <row r="58" spans="5:18" ht="12.75">
      <c r="E58" s="498"/>
      <c r="Q58" s="499"/>
      <c r="R58" s="497"/>
    </row>
    <row r="59" spans="5:18" ht="12.75">
      <c r="E59" s="498"/>
      <c r="Q59" s="499"/>
      <c r="R59" s="497"/>
    </row>
    <row r="60" spans="5:18" ht="12.75">
      <c r="E60" s="498"/>
      <c r="Q60" s="499"/>
      <c r="R60" s="497"/>
    </row>
    <row r="61" spans="5:18" ht="12.75">
      <c r="E61" s="498"/>
      <c r="Q61" s="499"/>
      <c r="R61" s="497"/>
    </row>
    <row r="62" spans="5:18" ht="12.75">
      <c r="E62" s="498"/>
      <c r="Q62" s="499"/>
      <c r="R62" s="497"/>
    </row>
    <row r="63" spans="5:18" ht="12.75">
      <c r="E63" s="498"/>
      <c r="Q63" s="499"/>
      <c r="R63" s="497"/>
    </row>
    <row r="64" spans="5:18" ht="12.75">
      <c r="E64" s="498"/>
      <c r="Q64" s="499"/>
      <c r="R64" s="497"/>
    </row>
    <row r="65" spans="5:18" ht="12.75">
      <c r="E65" s="498"/>
      <c r="Q65" s="499"/>
      <c r="R65" s="497"/>
    </row>
    <row r="66" spans="17:18" ht="12.75">
      <c r="Q66" s="499"/>
      <c r="R66" s="497"/>
    </row>
    <row r="67" spans="17:18" ht="12.75">
      <c r="Q67" s="499"/>
      <c r="R67" s="497"/>
    </row>
    <row r="68" spans="17:18" ht="12.75">
      <c r="Q68" s="499"/>
      <c r="R68" s="497"/>
    </row>
    <row r="69" spans="17:18" ht="12.75">
      <c r="Q69" s="499"/>
      <c r="R69" s="497"/>
    </row>
    <row r="70" spans="17:18" ht="12.75">
      <c r="Q70" s="499"/>
      <c r="R70" s="497"/>
    </row>
    <row r="71" spans="17:18" ht="12.75">
      <c r="Q71" s="499"/>
      <c r="R71" s="497"/>
    </row>
    <row r="72" spans="17:18" ht="12.75">
      <c r="Q72" s="499"/>
      <c r="R72" s="497"/>
    </row>
    <row r="73" spans="17:18" ht="12.75">
      <c r="Q73" s="499"/>
      <c r="R73" s="497"/>
    </row>
    <row r="74" spans="17:18" ht="12.75">
      <c r="Q74" s="499"/>
      <c r="R74" s="497"/>
    </row>
    <row r="75" spans="17:18" ht="12.75">
      <c r="Q75" s="499"/>
      <c r="R75" s="497"/>
    </row>
    <row r="76" spans="17:18" ht="12.75">
      <c r="Q76" s="499"/>
      <c r="R76" s="497"/>
    </row>
    <row r="77" spans="17:18" ht="12.75">
      <c r="Q77" s="499"/>
      <c r="R77" s="497"/>
    </row>
    <row r="78" spans="17:18" ht="12.75">
      <c r="Q78" s="499"/>
      <c r="R78" s="497"/>
    </row>
    <row r="79" spans="17:18" ht="12.75">
      <c r="Q79" s="499"/>
      <c r="R79" s="497"/>
    </row>
    <row r="80" spans="17:18" ht="12.75">
      <c r="Q80" s="499"/>
      <c r="R80" s="497"/>
    </row>
    <row r="81" spans="17:18" ht="12.75">
      <c r="Q81" s="499"/>
      <c r="R81" s="497"/>
    </row>
    <row r="82" spans="17:18" ht="12.75">
      <c r="Q82" s="499"/>
      <c r="R82" s="497"/>
    </row>
    <row r="83" spans="17:18" ht="12.75">
      <c r="Q83" s="499"/>
      <c r="R83" s="497"/>
    </row>
    <row r="84" spans="17:18" ht="12.75">
      <c r="Q84" s="499"/>
      <c r="R84" s="497"/>
    </row>
    <row r="85" spans="17:18" ht="12.75">
      <c r="Q85" s="499"/>
      <c r="R85" s="497"/>
    </row>
    <row r="86" spans="17:18" ht="12.75">
      <c r="Q86" s="499"/>
      <c r="R86" s="497"/>
    </row>
    <row r="87" spans="17:18" ht="12.75">
      <c r="Q87" s="499"/>
      <c r="R87" s="497"/>
    </row>
    <row r="88" spans="17:18" ht="12.75">
      <c r="Q88" s="499"/>
      <c r="R88" s="497"/>
    </row>
    <row r="89" spans="17:18" ht="12.75">
      <c r="Q89" s="499"/>
      <c r="R89" s="497"/>
    </row>
    <row r="90" spans="17:18" ht="12.75">
      <c r="Q90" s="499"/>
      <c r="R90" s="497"/>
    </row>
    <row r="91" spans="17:18" ht="12.75">
      <c r="Q91" s="499"/>
      <c r="R91" s="497"/>
    </row>
    <row r="92" spans="17:18" ht="12.75">
      <c r="Q92" s="499"/>
      <c r="R92" s="497"/>
    </row>
    <row r="93" spans="17:18" ht="12.75">
      <c r="Q93" s="499"/>
      <c r="R93" s="497"/>
    </row>
    <row r="94" spans="17:18" ht="12.75">
      <c r="Q94" s="499"/>
      <c r="R94" s="497"/>
    </row>
    <row r="95" spans="17:18" ht="12.75">
      <c r="Q95" s="499"/>
      <c r="R95" s="497"/>
    </row>
    <row r="96" spans="17:18" ht="12.75">
      <c r="Q96" s="499"/>
      <c r="R96" s="497"/>
    </row>
    <row r="97" spans="17:18" ht="12.75">
      <c r="Q97" s="499"/>
      <c r="R97" s="497"/>
    </row>
    <row r="98" spans="17:18" ht="12.75">
      <c r="Q98" s="499"/>
      <c r="R98" s="497"/>
    </row>
    <row r="99" spans="17:18" ht="12.75">
      <c r="Q99" s="499"/>
      <c r="R99" s="497"/>
    </row>
    <row r="100" spans="17:18" ht="12.75">
      <c r="Q100" s="499"/>
      <c r="R100" s="497"/>
    </row>
    <row r="101" spans="17:18" ht="12.75">
      <c r="Q101" s="499"/>
      <c r="R101" s="497"/>
    </row>
    <row r="102" spans="17:18" ht="12.75">
      <c r="Q102" s="499"/>
      <c r="R102" s="497"/>
    </row>
    <row r="103" spans="17:18" ht="12.75">
      <c r="Q103" s="499"/>
      <c r="R103" s="497"/>
    </row>
    <row r="104" spans="17:18" ht="12.75">
      <c r="Q104" s="499"/>
      <c r="R104" s="497"/>
    </row>
    <row r="105" spans="17:18" ht="12.75">
      <c r="Q105" s="499"/>
      <c r="R105" s="497"/>
    </row>
    <row r="106" spans="17:18" ht="12.75">
      <c r="Q106" s="499"/>
      <c r="R106" s="497"/>
    </row>
    <row r="107" spans="17:18" ht="12.75">
      <c r="Q107" s="499"/>
      <c r="R107" s="497"/>
    </row>
    <row r="108" spans="17:18" ht="12.75">
      <c r="Q108" s="499"/>
      <c r="R108" s="497"/>
    </row>
    <row r="109" spans="17:18" ht="12.75">
      <c r="Q109" s="499"/>
      <c r="R109" s="497"/>
    </row>
    <row r="110" spans="17:18" ht="12.75">
      <c r="Q110" s="499"/>
      <c r="R110" s="497"/>
    </row>
    <row r="111" spans="17:18" ht="12.75">
      <c r="Q111" s="499"/>
      <c r="R111" s="497"/>
    </row>
    <row r="112" spans="17:18" ht="12.75">
      <c r="Q112" s="499"/>
      <c r="R112" s="497"/>
    </row>
    <row r="113" spans="17:18" ht="12.75">
      <c r="Q113" s="499"/>
      <c r="R113" s="497"/>
    </row>
    <row r="114" spans="17:18" ht="12.75">
      <c r="Q114" s="499"/>
      <c r="R114" s="497"/>
    </row>
    <row r="115" spans="17:18" ht="12.75">
      <c r="Q115" s="499"/>
      <c r="R115" s="497"/>
    </row>
    <row r="116" spans="17:18" ht="12.75">
      <c r="Q116" s="499"/>
      <c r="R116" s="497"/>
    </row>
    <row r="117" spans="17:18" ht="12.75">
      <c r="Q117" s="499"/>
      <c r="R117" s="497"/>
    </row>
    <row r="118" spans="17:18" ht="12.75">
      <c r="Q118" s="499"/>
      <c r="R118" s="497"/>
    </row>
    <row r="119" spans="17:18" ht="12.75">
      <c r="Q119" s="499"/>
      <c r="R119" s="497"/>
    </row>
    <row r="120" spans="17:18" ht="12.75">
      <c r="Q120" s="499"/>
      <c r="R120" s="497"/>
    </row>
    <row r="121" spans="17:18" ht="12.75">
      <c r="Q121" s="499"/>
      <c r="R121" s="497"/>
    </row>
    <row r="122" spans="17:18" ht="12.75">
      <c r="Q122" s="499"/>
      <c r="R122" s="497"/>
    </row>
    <row r="123" spans="17:18" ht="12.75">
      <c r="Q123" s="499"/>
      <c r="R123" s="497"/>
    </row>
    <row r="124" spans="17:18" ht="12.75">
      <c r="Q124" s="499"/>
      <c r="R124" s="497"/>
    </row>
    <row r="125" spans="17:18" ht="12.75">
      <c r="Q125" s="499"/>
      <c r="R125" s="497"/>
    </row>
    <row r="126" spans="17:18" ht="12.75">
      <c r="Q126" s="499"/>
      <c r="R126" s="497"/>
    </row>
    <row r="127" spans="17:18" ht="12.75">
      <c r="Q127" s="499"/>
      <c r="R127" s="497"/>
    </row>
    <row r="128" spans="17:18" ht="12.75">
      <c r="Q128" s="499"/>
      <c r="R128" s="497"/>
    </row>
    <row r="129" spans="17:18" ht="12.75">
      <c r="Q129" s="499"/>
      <c r="R129" s="497"/>
    </row>
    <row r="130" spans="17:18" ht="12.75">
      <c r="Q130" s="499"/>
      <c r="R130" s="497"/>
    </row>
    <row r="131" spans="17:18" ht="12.75">
      <c r="Q131" s="499"/>
      <c r="R131" s="497"/>
    </row>
    <row r="132" spans="17:18" ht="12.75">
      <c r="Q132" s="499"/>
      <c r="R132" s="497"/>
    </row>
    <row r="133" spans="17:18" ht="12.75">
      <c r="Q133" s="499"/>
      <c r="R133" s="497"/>
    </row>
    <row r="134" spans="17:18" ht="12.75">
      <c r="Q134" s="499"/>
      <c r="R134" s="497"/>
    </row>
    <row r="135" spans="17:18" ht="12.75">
      <c r="Q135" s="499"/>
      <c r="R135" s="497"/>
    </row>
    <row r="136" spans="17:18" ht="12.75">
      <c r="Q136" s="499"/>
      <c r="R136" s="497"/>
    </row>
    <row r="137" spans="17:18" ht="12.75">
      <c r="Q137" s="499"/>
      <c r="R137" s="497"/>
    </row>
    <row r="138" spans="17:18" ht="12.75">
      <c r="Q138" s="499"/>
      <c r="R138" s="497"/>
    </row>
    <row r="139" spans="17:18" ht="12.75">
      <c r="Q139" s="499"/>
      <c r="R139" s="497"/>
    </row>
    <row r="140" spans="17:18" ht="12.75">
      <c r="Q140" s="499"/>
      <c r="R140" s="497"/>
    </row>
    <row r="141" spans="17:18" ht="12.75">
      <c r="Q141" s="499"/>
      <c r="R141" s="497"/>
    </row>
    <row r="142" spans="17:18" ht="12.75">
      <c r="Q142" s="499"/>
      <c r="R142" s="497"/>
    </row>
    <row r="143" spans="17:18" ht="12.75">
      <c r="Q143" s="499"/>
      <c r="R143" s="497"/>
    </row>
    <row r="144" spans="17:18" ht="12.75">
      <c r="Q144" s="499"/>
      <c r="R144" s="497"/>
    </row>
    <row r="145" spans="17:18" ht="12.75">
      <c r="Q145" s="499"/>
      <c r="R145" s="497"/>
    </row>
    <row r="146" spans="17:18" ht="12.75">
      <c r="Q146" s="499"/>
      <c r="R146" s="497"/>
    </row>
    <row r="147" spans="17:18" ht="12.75">
      <c r="Q147" s="499"/>
      <c r="R147" s="497"/>
    </row>
    <row r="148" spans="17:18" ht="12.75">
      <c r="Q148" s="499"/>
      <c r="R148" s="497"/>
    </row>
    <row r="149" spans="17:18" ht="12.75">
      <c r="Q149" s="499"/>
      <c r="R149" s="497"/>
    </row>
    <row r="150" spans="17:18" ht="12.75">
      <c r="Q150" s="499"/>
      <c r="R150" s="497"/>
    </row>
    <row r="151" spans="17:18" ht="12.75">
      <c r="Q151" s="499"/>
      <c r="R151" s="497"/>
    </row>
    <row r="152" spans="17:18" ht="12.75">
      <c r="Q152" s="499"/>
      <c r="R152" s="497"/>
    </row>
    <row r="153" spans="17:18" ht="12.75">
      <c r="Q153" s="499"/>
      <c r="R153" s="497"/>
    </row>
    <row r="154" spans="17:18" ht="12.75">
      <c r="Q154" s="499"/>
      <c r="R154" s="497"/>
    </row>
    <row r="155" spans="17:18" ht="12.75">
      <c r="Q155" s="499"/>
      <c r="R155" s="497"/>
    </row>
    <row r="156" spans="17:18" ht="12.75">
      <c r="Q156" s="499"/>
      <c r="R156" s="497"/>
    </row>
    <row r="157" spans="17:18" ht="12.75">
      <c r="Q157" s="499"/>
      <c r="R157" s="497"/>
    </row>
    <row r="158" spans="17:18" ht="12.75">
      <c r="Q158" s="499"/>
      <c r="R158" s="497"/>
    </row>
    <row r="159" spans="17:18" ht="12.75">
      <c r="Q159" s="499"/>
      <c r="R159" s="497"/>
    </row>
    <row r="160" spans="17:18" ht="12.75">
      <c r="Q160" s="499"/>
      <c r="R160" s="497"/>
    </row>
    <row r="161" spans="17:18" ht="12.75">
      <c r="Q161" s="499"/>
      <c r="R161" s="497"/>
    </row>
    <row r="162" spans="17:18" ht="12.75">
      <c r="Q162" s="499"/>
      <c r="R162" s="497"/>
    </row>
    <row r="163" spans="17:18" ht="12.75">
      <c r="Q163" s="499"/>
      <c r="R163" s="497"/>
    </row>
    <row r="164" spans="17:18" ht="12.75">
      <c r="Q164" s="499"/>
      <c r="R164" s="497"/>
    </row>
    <row r="165" spans="17:18" ht="12.75">
      <c r="Q165" s="499"/>
      <c r="R165" s="497"/>
    </row>
    <row r="166" spans="17:18" ht="12.75">
      <c r="Q166" s="499"/>
      <c r="R166" s="497"/>
    </row>
    <row r="167" spans="17:18" ht="12.75">
      <c r="Q167" s="499"/>
      <c r="R167" s="497"/>
    </row>
    <row r="168" spans="17:18" ht="12.75">
      <c r="Q168" s="499"/>
      <c r="R168" s="497"/>
    </row>
    <row r="169" spans="17:18" ht="12.75">
      <c r="Q169" s="499"/>
      <c r="R169" s="497"/>
    </row>
    <row r="170" spans="17:18" ht="12.75">
      <c r="Q170" s="499"/>
      <c r="R170" s="497"/>
    </row>
    <row r="171" spans="17:18" ht="12.75">
      <c r="Q171" s="499"/>
      <c r="R171" s="497"/>
    </row>
    <row r="172" spans="17:18" ht="12.75">
      <c r="Q172" s="499"/>
      <c r="R172" s="497"/>
    </row>
    <row r="173" spans="17:18" ht="12.75">
      <c r="Q173" s="499"/>
      <c r="R173" s="497"/>
    </row>
    <row r="174" spans="17:18" ht="12.75">
      <c r="Q174" s="499"/>
      <c r="R174" s="497"/>
    </row>
    <row r="175" spans="17:18" ht="12.75">
      <c r="Q175" s="499"/>
      <c r="R175" s="497"/>
    </row>
    <row r="176" spans="17:18" ht="12.75">
      <c r="Q176" s="499"/>
      <c r="R176" s="497"/>
    </row>
    <row r="177" spans="17:18" ht="12.75">
      <c r="Q177" s="499"/>
      <c r="R177" s="497"/>
    </row>
    <row r="178" spans="17:18" ht="12.75">
      <c r="Q178" s="499"/>
      <c r="R178" s="497"/>
    </row>
    <row r="179" spans="17:18" ht="12.75">
      <c r="Q179" s="499"/>
      <c r="R179" s="497"/>
    </row>
    <row r="180" spans="17:18" ht="12.75">
      <c r="Q180" s="499"/>
      <c r="R180" s="497"/>
    </row>
    <row r="181" spans="17:18" ht="12.75">
      <c r="Q181" s="499"/>
      <c r="R181" s="497"/>
    </row>
    <row r="182" spans="17:18" ht="12.75">
      <c r="Q182" s="499"/>
      <c r="R182" s="497"/>
    </row>
    <row r="183" spans="17:18" ht="12.75">
      <c r="Q183" s="499"/>
      <c r="R183" s="497"/>
    </row>
    <row r="184" spans="17:18" ht="12.75">
      <c r="Q184" s="499"/>
      <c r="R184" s="497"/>
    </row>
    <row r="185" spans="17:18" ht="12.75">
      <c r="Q185" s="499"/>
      <c r="R185" s="497"/>
    </row>
    <row r="186" spans="17:18" ht="12.75">
      <c r="Q186" s="499"/>
      <c r="R186" s="497"/>
    </row>
    <row r="187" spans="17:18" ht="12.75">
      <c r="Q187" s="499"/>
      <c r="R187" s="497"/>
    </row>
    <row r="188" spans="17:18" ht="12.75">
      <c r="Q188" s="499"/>
      <c r="R188" s="497"/>
    </row>
    <row r="189" spans="17:18" ht="12.75">
      <c r="Q189" s="499"/>
      <c r="R189" s="497"/>
    </row>
    <row r="190" spans="17:18" ht="12.75">
      <c r="Q190" s="499"/>
      <c r="R190" s="497"/>
    </row>
    <row r="191" spans="17:18" ht="12.75">
      <c r="Q191" s="499"/>
      <c r="R191" s="497"/>
    </row>
    <row r="192" spans="17:18" ht="12.75">
      <c r="Q192" s="499"/>
      <c r="R192" s="497"/>
    </row>
    <row r="193" spans="17:18" ht="12.75">
      <c r="Q193" s="499"/>
      <c r="R193" s="497"/>
    </row>
    <row r="194" spans="17:18" ht="12.75">
      <c r="Q194" s="499"/>
      <c r="R194" s="497"/>
    </row>
    <row r="195" spans="17:18" ht="12.75">
      <c r="Q195" s="499"/>
      <c r="R195" s="497"/>
    </row>
    <row r="196" spans="17:18" ht="12.75">
      <c r="Q196" s="499"/>
      <c r="R196" s="497"/>
    </row>
    <row r="197" spans="17:18" ht="12.75">
      <c r="Q197" s="499"/>
      <c r="R197" s="497"/>
    </row>
    <row r="198" spans="17:18" ht="12.75">
      <c r="Q198" s="499"/>
      <c r="R198" s="497"/>
    </row>
    <row r="199" spans="17:18" ht="12.75">
      <c r="Q199" s="499"/>
      <c r="R199" s="497"/>
    </row>
    <row r="200" spans="17:18" ht="12.75">
      <c r="Q200" s="499"/>
      <c r="R200" s="497"/>
    </row>
    <row r="201" spans="17:18" ht="12.75">
      <c r="Q201" s="499"/>
      <c r="R201" s="497"/>
    </row>
    <row r="202" spans="17:18" ht="12.75">
      <c r="Q202" s="499"/>
      <c r="R202" s="497"/>
    </row>
    <row r="203" spans="17:18" ht="12.75">
      <c r="Q203" s="499"/>
      <c r="R203" s="497"/>
    </row>
    <row r="204" spans="17:18" ht="12.75">
      <c r="Q204" s="499"/>
      <c r="R204" s="497"/>
    </row>
    <row r="205" spans="17:18" ht="12.75">
      <c r="Q205" s="499"/>
      <c r="R205" s="497"/>
    </row>
    <row r="206" spans="17:18" ht="12.75">
      <c r="Q206" s="499"/>
      <c r="R206" s="497"/>
    </row>
    <row r="207" spans="17:18" ht="12.75">
      <c r="Q207" s="499"/>
      <c r="R207" s="497"/>
    </row>
    <row r="208" spans="17:18" ht="12.75">
      <c r="Q208" s="499"/>
      <c r="R208" s="497"/>
    </row>
    <row r="209" spans="17:18" ht="12.75">
      <c r="Q209" s="499"/>
      <c r="R209" s="497"/>
    </row>
    <row r="210" spans="17:18" ht="12.75">
      <c r="Q210" s="499"/>
      <c r="R210" s="497"/>
    </row>
    <row r="211" spans="17:18" ht="12.75">
      <c r="Q211" s="499"/>
      <c r="R211" s="497"/>
    </row>
    <row r="212" spans="17:18" ht="12.75">
      <c r="Q212" s="499"/>
      <c r="R212" s="497"/>
    </row>
    <row r="213" spans="17:18" ht="12.75">
      <c r="Q213" s="499"/>
      <c r="R213" s="497"/>
    </row>
    <row r="214" spans="17:18" ht="12.75">
      <c r="Q214" s="499"/>
      <c r="R214" s="497"/>
    </row>
    <row r="215" spans="17:18" ht="12.75">
      <c r="Q215" s="499"/>
      <c r="R215" s="497"/>
    </row>
    <row r="216" spans="17:18" ht="12.75">
      <c r="Q216" s="499"/>
      <c r="R216" s="497"/>
    </row>
    <row r="217" spans="17:18" ht="12.75">
      <c r="Q217" s="499"/>
      <c r="R217" s="497"/>
    </row>
    <row r="218" spans="17:18" ht="12.75">
      <c r="Q218" s="499"/>
      <c r="R218" s="497"/>
    </row>
    <row r="219" spans="17:18" ht="12.75">
      <c r="Q219" s="499"/>
      <c r="R219" s="497"/>
    </row>
    <row r="220" spans="17:18" ht="12.75">
      <c r="Q220" s="499"/>
      <c r="R220" s="497"/>
    </row>
    <row r="221" spans="17:18" ht="12.75">
      <c r="Q221" s="499"/>
      <c r="R221" s="497"/>
    </row>
    <row r="222" spans="17:18" ht="12.75">
      <c r="Q222" s="499"/>
      <c r="R222" s="497"/>
    </row>
    <row r="223" spans="17:18" ht="12.75">
      <c r="Q223" s="499"/>
      <c r="R223" s="497"/>
    </row>
    <row r="224" spans="17:18" ht="12.75">
      <c r="Q224" s="499"/>
      <c r="R224" s="497"/>
    </row>
    <row r="225" spans="17:18" ht="12.75">
      <c r="Q225" s="499"/>
      <c r="R225" s="497"/>
    </row>
    <row r="226" spans="17:18" ht="12.75">
      <c r="Q226" s="499"/>
      <c r="R226" s="497"/>
    </row>
    <row r="227" spans="17:18" ht="12.75">
      <c r="Q227" s="499"/>
      <c r="R227" s="497"/>
    </row>
    <row r="228" spans="17:18" ht="12.75">
      <c r="Q228" s="499"/>
      <c r="R228" s="497"/>
    </row>
    <row r="229" spans="17:18" ht="12.75">
      <c r="Q229" s="499"/>
      <c r="R229" s="497"/>
    </row>
    <row r="230" spans="17:18" ht="12.75">
      <c r="Q230" s="499"/>
      <c r="R230" s="497"/>
    </row>
    <row r="231" spans="17:18" ht="12.75">
      <c r="Q231" s="499"/>
      <c r="R231" s="497"/>
    </row>
    <row r="232" spans="17:18" ht="12.75">
      <c r="Q232" s="499"/>
      <c r="R232" s="497"/>
    </row>
    <row r="233" spans="17:18" ht="12.75">
      <c r="Q233" s="499"/>
      <c r="R233" s="497"/>
    </row>
    <row r="234" spans="17:18" ht="12.75">
      <c r="Q234" s="499"/>
      <c r="R234" s="497"/>
    </row>
    <row r="235" spans="17:18" ht="12.75">
      <c r="Q235" s="499"/>
      <c r="R235" s="497"/>
    </row>
    <row r="236" spans="17:18" ht="12.75">
      <c r="Q236" s="499"/>
      <c r="R236" s="497"/>
    </row>
    <row r="237" spans="17:18" ht="12.75">
      <c r="Q237" s="499"/>
      <c r="R237" s="497"/>
    </row>
    <row r="238" spans="17:18" ht="12.75">
      <c r="Q238" s="499"/>
      <c r="R238" s="497"/>
    </row>
    <row r="239" spans="17:18" ht="12.75">
      <c r="Q239" s="499"/>
      <c r="R239" s="497"/>
    </row>
    <row r="240" spans="17:18" ht="12.75">
      <c r="Q240" s="499"/>
      <c r="R240" s="497"/>
    </row>
    <row r="241" spans="17:18" ht="12.75">
      <c r="Q241" s="499"/>
      <c r="R241" s="497"/>
    </row>
    <row r="242" spans="17:18" ht="12.75">
      <c r="Q242" s="499"/>
      <c r="R242" s="497"/>
    </row>
    <row r="243" spans="17:18" ht="12.75">
      <c r="Q243" s="499"/>
      <c r="R243" s="497"/>
    </row>
    <row r="244" spans="17:18" ht="12.75">
      <c r="Q244" s="499"/>
      <c r="R244" s="497"/>
    </row>
    <row r="245" spans="17:18" ht="12.75">
      <c r="Q245" s="499"/>
      <c r="R245" s="497"/>
    </row>
    <row r="246" spans="17:18" ht="12.75">
      <c r="Q246" s="499"/>
      <c r="R246" s="497"/>
    </row>
    <row r="247" spans="17:18" ht="12.75">
      <c r="Q247" s="499"/>
      <c r="R247" s="497"/>
    </row>
    <row r="248" spans="17:18" ht="12.75">
      <c r="Q248" s="499"/>
      <c r="R248" s="497"/>
    </row>
    <row r="249" spans="17:18" ht="12.75">
      <c r="Q249" s="499"/>
      <c r="R249" s="497"/>
    </row>
    <row r="250" spans="17:18" ht="12.75">
      <c r="Q250" s="499"/>
      <c r="R250" s="497"/>
    </row>
    <row r="251" ht="12.75">
      <c r="R251" s="497"/>
    </row>
    <row r="252" ht="12.75">
      <c r="R252" s="497"/>
    </row>
    <row r="253" ht="12.75">
      <c r="R253" s="497"/>
    </row>
    <row r="254" ht="12.75">
      <c r="R254" s="497"/>
    </row>
    <row r="255" ht="12.75">
      <c r="R255" s="497"/>
    </row>
    <row r="256" ht="12.75">
      <c r="R256" s="497"/>
    </row>
    <row r="257" ht="12.75">
      <c r="R257" s="497"/>
    </row>
    <row r="258" ht="12.75">
      <c r="R258" s="497"/>
    </row>
    <row r="259" ht="12.75">
      <c r="R259" s="497"/>
    </row>
    <row r="260" ht="12.75">
      <c r="R260" s="497"/>
    </row>
    <row r="261" ht="12.75">
      <c r="R261" s="497"/>
    </row>
    <row r="262" ht="12.75">
      <c r="R262" s="497"/>
    </row>
    <row r="263" ht="12.75">
      <c r="R263" s="497"/>
    </row>
    <row r="264" ht="12.75">
      <c r="R264" s="497"/>
    </row>
    <row r="265" ht="12.75">
      <c r="R265" s="497"/>
    </row>
    <row r="266" ht="12.75">
      <c r="R266" s="497"/>
    </row>
    <row r="267" ht="12.75">
      <c r="R267" s="497"/>
    </row>
    <row r="268" ht="12.75">
      <c r="R268" s="497"/>
    </row>
    <row r="269" ht="12.75">
      <c r="R269" s="497"/>
    </row>
    <row r="270" ht="12.75">
      <c r="R270" s="497"/>
    </row>
    <row r="271" ht="12.75">
      <c r="R271" s="497"/>
    </row>
    <row r="272" ht="12.75">
      <c r="R272" s="497"/>
    </row>
    <row r="273" ht="12.75">
      <c r="R273" s="497"/>
    </row>
    <row r="274" ht="12.75">
      <c r="R274" s="497"/>
    </row>
    <row r="275" ht="12.75">
      <c r="R275" s="497"/>
    </row>
    <row r="276" ht="12.75">
      <c r="R276" s="497"/>
    </row>
    <row r="277" ht="12.75">
      <c r="R277" s="497"/>
    </row>
    <row r="278" ht="12.75">
      <c r="R278" s="497"/>
    </row>
    <row r="279" ht="12.75">
      <c r="R279" s="497"/>
    </row>
    <row r="280" ht="12.75">
      <c r="R280" s="497"/>
    </row>
    <row r="281" ht="12.75">
      <c r="R281" s="497"/>
    </row>
    <row r="282" ht="12.75">
      <c r="R282" s="497"/>
    </row>
    <row r="283" ht="12.75">
      <c r="R283" s="497"/>
    </row>
    <row r="284" ht="12.75">
      <c r="R284" s="497"/>
    </row>
    <row r="285" ht="12.75">
      <c r="R285" s="497"/>
    </row>
    <row r="286" ht="12.75">
      <c r="R286" s="497"/>
    </row>
    <row r="287" ht="12.75">
      <c r="R287" s="497"/>
    </row>
    <row r="288" ht="12.75">
      <c r="R288" s="497"/>
    </row>
    <row r="289" ht="12.75">
      <c r="R289" s="497"/>
    </row>
    <row r="290" ht="12.75">
      <c r="R290" s="497"/>
    </row>
    <row r="291" ht="12.75">
      <c r="R291" s="497"/>
    </row>
    <row r="292" ht="12.75">
      <c r="R292" s="497"/>
    </row>
    <row r="293" ht="12.75">
      <c r="R293" s="497"/>
    </row>
    <row r="294" ht="12.75">
      <c r="R294" s="497"/>
    </row>
    <row r="295" ht="12.75">
      <c r="R295" s="497"/>
    </row>
    <row r="296" ht="12.75">
      <c r="R296" s="497"/>
    </row>
    <row r="297" ht="12.75">
      <c r="R297" s="497"/>
    </row>
    <row r="298" ht="12.75">
      <c r="R298" s="497"/>
    </row>
    <row r="299" ht="12.75">
      <c r="R299" s="497"/>
    </row>
    <row r="300" ht="12.75">
      <c r="R300" s="497"/>
    </row>
    <row r="301" ht="12.75">
      <c r="R301" s="497"/>
    </row>
    <row r="302" ht="12.75">
      <c r="R302" s="497"/>
    </row>
    <row r="303" ht="12.75">
      <c r="R303" s="497"/>
    </row>
    <row r="304" ht="12.75">
      <c r="R304" s="497"/>
    </row>
    <row r="305" ht="12.75">
      <c r="R305" s="497"/>
    </row>
    <row r="306" ht="12.75">
      <c r="R306" s="497"/>
    </row>
    <row r="307" ht="12.75">
      <c r="R307" s="497"/>
    </row>
    <row r="308" ht="12.75">
      <c r="R308" s="497"/>
    </row>
    <row r="309" ht="12.75">
      <c r="R309" s="497"/>
    </row>
    <row r="310" ht="12.75">
      <c r="R310" s="497"/>
    </row>
    <row r="311" ht="12.75">
      <c r="R311" s="497"/>
    </row>
    <row r="312" ht="12.75">
      <c r="R312" s="497"/>
    </row>
    <row r="313" ht="12.75">
      <c r="R313" s="497"/>
    </row>
    <row r="314" ht="12.75">
      <c r="R314" s="497"/>
    </row>
    <row r="315" ht="12.75">
      <c r="R315" s="497"/>
    </row>
    <row r="316" ht="12.75">
      <c r="R316" s="497"/>
    </row>
    <row r="317" ht="12.75">
      <c r="R317" s="497"/>
    </row>
    <row r="318" ht="12.75">
      <c r="R318" s="497"/>
    </row>
    <row r="319" ht="12.75">
      <c r="R319" s="497"/>
    </row>
    <row r="320" ht="12.75">
      <c r="R320" s="497"/>
    </row>
    <row r="321" ht="12.75">
      <c r="R321" s="497"/>
    </row>
    <row r="322" ht="12.75">
      <c r="R322" s="497"/>
    </row>
    <row r="323" ht="12.75">
      <c r="R323" s="497"/>
    </row>
    <row r="324" ht="12.75">
      <c r="R324" s="497"/>
    </row>
    <row r="325" ht="12.75">
      <c r="R325" s="497"/>
    </row>
    <row r="326" ht="12.75">
      <c r="R326" s="497"/>
    </row>
    <row r="327" ht="12.75">
      <c r="R327" s="497"/>
    </row>
    <row r="328" ht="12.75">
      <c r="R328" s="497"/>
    </row>
    <row r="329" ht="12.75">
      <c r="R329" s="497"/>
    </row>
    <row r="330" ht="12.75">
      <c r="R330" s="497"/>
    </row>
    <row r="331" ht="12.75">
      <c r="R331" s="497"/>
    </row>
    <row r="332" ht="12.75">
      <c r="R332" s="497"/>
    </row>
    <row r="333" ht="12.75">
      <c r="R333" s="497"/>
    </row>
    <row r="334" ht="12.75">
      <c r="R334" s="497"/>
    </row>
    <row r="335" ht="12.75">
      <c r="R335" s="497"/>
    </row>
    <row r="336" ht="12.75">
      <c r="R336" s="497"/>
    </row>
    <row r="337" ht="12.75">
      <c r="R337" s="497"/>
    </row>
    <row r="338" ht="12.75">
      <c r="R338" s="497"/>
    </row>
    <row r="339" ht="12.75">
      <c r="R339" s="497"/>
    </row>
    <row r="340" ht="12.75">
      <c r="R340" s="497"/>
    </row>
    <row r="341" ht="12.75">
      <c r="R341" s="500"/>
    </row>
    <row r="342" ht="12.75">
      <c r="R342" s="500"/>
    </row>
    <row r="343" ht="12.75">
      <c r="R343" s="500"/>
    </row>
    <row r="344" ht="12.75">
      <c r="R344" s="500"/>
    </row>
    <row r="345" ht="12.75">
      <c r="R345" s="500"/>
    </row>
    <row r="346" ht="12.75">
      <c r="R346" s="500"/>
    </row>
    <row r="347" ht="12.75">
      <c r="R347" s="500"/>
    </row>
    <row r="348" ht="12.75">
      <c r="R348" s="500"/>
    </row>
    <row r="349" ht="12.75">
      <c r="R349" s="500"/>
    </row>
    <row r="350" ht="12.75">
      <c r="R350" s="500"/>
    </row>
    <row r="351" ht="12.75">
      <c r="R351" s="500"/>
    </row>
    <row r="352" ht="12.75">
      <c r="R352" s="500"/>
    </row>
    <row r="353" ht="12.75">
      <c r="R353" s="500"/>
    </row>
    <row r="354" ht="12.75">
      <c r="R354" s="500"/>
    </row>
    <row r="355" ht="12.75">
      <c r="R355" s="500"/>
    </row>
    <row r="356" ht="12.75">
      <c r="R356" s="500"/>
    </row>
    <row r="357" ht="12.75">
      <c r="R357" s="500"/>
    </row>
    <row r="358" ht="12.75">
      <c r="R358" s="500"/>
    </row>
    <row r="359" ht="12.75">
      <c r="R359" s="500"/>
    </row>
    <row r="360" ht="12.75">
      <c r="R360" s="500"/>
    </row>
    <row r="361" ht="12.75">
      <c r="R361" s="500"/>
    </row>
    <row r="362" ht="12.75">
      <c r="R362" s="500"/>
    </row>
    <row r="363" ht="12.75">
      <c r="R363" s="500"/>
    </row>
    <row r="364" ht="12.75">
      <c r="R364" s="500"/>
    </row>
    <row r="365" ht="12.75">
      <c r="R365" s="500"/>
    </row>
    <row r="366" ht="12.75">
      <c r="R366" s="500"/>
    </row>
    <row r="367" ht="12.75">
      <c r="R367" s="500"/>
    </row>
    <row r="368" ht="12.75">
      <c r="R368" s="500"/>
    </row>
    <row r="369" ht="12.75">
      <c r="R369" s="500"/>
    </row>
  </sheetData>
  <sheetProtection/>
  <mergeCells count="74">
    <mergeCell ref="G7:I7"/>
    <mergeCell ref="A2:Q2"/>
    <mergeCell ref="A3:K3"/>
    <mergeCell ref="A4:Q4"/>
    <mergeCell ref="A1:R1"/>
    <mergeCell ref="C6:D6"/>
    <mergeCell ref="E6:F6"/>
    <mergeCell ref="C10:D10"/>
    <mergeCell ref="E10:F10"/>
    <mergeCell ref="G10:H10"/>
    <mergeCell ref="K10:M10"/>
    <mergeCell ref="C8:D8"/>
    <mergeCell ref="E8:F8"/>
    <mergeCell ref="G8:I8"/>
    <mergeCell ref="K13:L13"/>
    <mergeCell ref="O13:Q13"/>
    <mergeCell ref="O12:Q12"/>
    <mergeCell ref="G9:H9"/>
    <mergeCell ref="K9:M9"/>
    <mergeCell ref="O11:Q11"/>
    <mergeCell ref="G11:I11"/>
    <mergeCell ref="C12:D12"/>
    <mergeCell ref="E12:F12"/>
    <mergeCell ref="G12:I12"/>
    <mergeCell ref="C16:D16"/>
    <mergeCell ref="E16:F16"/>
    <mergeCell ref="G16:I16"/>
    <mergeCell ref="C14:D14"/>
    <mergeCell ref="E14:F14"/>
    <mergeCell ref="K14:L14"/>
    <mergeCell ref="G15:I15"/>
    <mergeCell ref="G17:H17"/>
    <mergeCell ref="K17:M17"/>
    <mergeCell ref="C18:D18"/>
    <mergeCell ref="E18:F18"/>
    <mergeCell ref="G18:H18"/>
    <mergeCell ref="K18:M18"/>
    <mergeCell ref="O18:Q18"/>
    <mergeCell ref="G19:I19"/>
    <mergeCell ref="C20:D20"/>
    <mergeCell ref="E20:F20"/>
    <mergeCell ref="G20:I20"/>
    <mergeCell ref="O20:Q20"/>
    <mergeCell ref="O19:Q19"/>
    <mergeCell ref="C25:E25"/>
    <mergeCell ref="G25:H25"/>
    <mergeCell ref="K25:M25"/>
    <mergeCell ref="O27:Q27"/>
    <mergeCell ref="G26:I26"/>
    <mergeCell ref="G31:I31"/>
    <mergeCell ref="K28:L28"/>
    <mergeCell ref="O28:Q28"/>
    <mergeCell ref="O26:Q26"/>
    <mergeCell ref="C27:E27"/>
    <mergeCell ref="G22:I22"/>
    <mergeCell ref="G24:H24"/>
    <mergeCell ref="K24:M24"/>
    <mergeCell ref="G38:I38"/>
    <mergeCell ref="G32:H32"/>
    <mergeCell ref="K32:M32"/>
    <mergeCell ref="G33:H33"/>
    <mergeCell ref="K33:M33"/>
    <mergeCell ref="G34:I34"/>
    <mergeCell ref="G27:I27"/>
    <mergeCell ref="G36:I36"/>
    <mergeCell ref="O33:Q33"/>
    <mergeCell ref="C29:E29"/>
    <mergeCell ref="K29:L29"/>
    <mergeCell ref="O29:Q29"/>
    <mergeCell ref="G30:I30"/>
    <mergeCell ref="C31:E31"/>
    <mergeCell ref="O34:Q34"/>
    <mergeCell ref="O35:Q35"/>
    <mergeCell ref="O36:Q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11"/>
  <sheetViews>
    <sheetView view="pageBreakPreview" zoomScaleSheetLayoutView="100" zoomScalePageLayoutView="0" workbookViewId="0" topLeftCell="A1">
      <selection activeCell="O7" sqref="O7"/>
    </sheetView>
  </sheetViews>
  <sheetFormatPr defaultColWidth="10.66015625" defaultRowHeight="12.75" outlineLevelCol="1"/>
  <cols>
    <col min="1" max="1" width="4.33203125" style="88" customWidth="1"/>
    <col min="2" max="2" width="5.33203125" style="88" hidden="1" customWidth="1" outlineLevel="1"/>
    <col min="3" max="3" width="23.83203125" style="89" customWidth="1" collapsed="1"/>
    <col min="4" max="4" width="3.83203125" style="88" customWidth="1"/>
    <col min="5" max="5" width="5.33203125" style="88" hidden="1" customWidth="1" outlineLevel="1"/>
    <col min="6" max="6" width="23.83203125" style="89" customWidth="1" collapsed="1"/>
    <col min="7" max="7" width="4.33203125" style="88" customWidth="1"/>
    <col min="8" max="8" width="5.33203125" style="88" hidden="1" customWidth="1" outlineLevel="1"/>
    <col min="9" max="9" width="23.83203125" style="89" customWidth="1" collapsed="1"/>
    <col min="10" max="10" width="4.33203125" style="88" customWidth="1"/>
    <col min="11" max="11" width="5.33203125" style="88" hidden="1" customWidth="1" outlineLevel="1"/>
    <col min="12" max="12" width="23.83203125" style="89" customWidth="1" collapsed="1"/>
    <col min="13" max="13" width="4.33203125" style="88" customWidth="1"/>
    <col min="14" max="14" width="5.33203125" style="88" hidden="1" customWidth="1" outlineLevel="1"/>
    <col min="15" max="15" width="26.33203125" style="89" customWidth="1" collapsed="1"/>
    <col min="16" max="16" width="4.33203125" style="90" customWidth="1"/>
    <col min="17" max="17" width="14.83203125" style="88" customWidth="1"/>
    <col min="18" max="18" width="4.33203125" style="88" customWidth="1"/>
    <col min="19" max="16384" width="10.66015625" style="88" customWidth="1"/>
  </cols>
  <sheetData>
    <row r="1" spans="1:43" s="199" customFormat="1" ht="15.75" customHeight="1">
      <c r="A1" s="819" t="str">
        <f>'Список уч-ов'!A1:H1</f>
        <v>ЧЕМПИОНАТ РОССИИ ПО НАСТОЛЬНОМУ ТЕННИСУ СРЕДИ ВЕТЕРАНОВ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</row>
    <row r="2" spans="1:43" s="199" customFormat="1" ht="15.75" customHeight="1" thickBot="1">
      <c r="A2" s="820" t="str">
        <f>'Список уч-ов'!A2:H2</f>
        <v>25-28 февраля 2016 года г., г. Самара, ЦНТ "Первая ракетка"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</row>
    <row r="3" spans="1:43" s="259" customFormat="1" ht="24.75" customHeight="1">
      <c r="A3" s="821" t="str">
        <f>'Список уч-ов'!B4</f>
        <v>ВОЗРАСТНАЯ КАТЕГОРИЯ: МУЖЧИНЫ 75-79 лет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</row>
    <row r="4" spans="1:43" s="200" customFormat="1" ht="15.75" customHeight="1">
      <c r="A4" s="822" t="s">
        <v>97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43" s="200" customFormat="1" ht="15.7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</row>
    <row r="6" spans="1:4" ht="16.5" customHeight="1">
      <c r="A6" s="88">
        <v>1</v>
      </c>
      <c r="B6" s="115"/>
      <c r="C6" s="253">
        <f>IF(B6="","",VLOOKUP(B6,'Список уч-ов'!$A:$K,3,FALSE))</f>
      </c>
      <c r="D6" s="224">
        <f>IF(B6="","",VLOOKUP(B6,'Список уч-ов'!$A:$K,7,FALSE))</f>
      </c>
    </row>
    <row r="7" spans="1:12" ht="16.5" customHeight="1">
      <c r="A7" s="91"/>
      <c r="B7" s="116"/>
      <c r="C7" s="189"/>
      <c r="D7" s="223">
        <v>1</v>
      </c>
      <c r="E7" s="93"/>
      <c r="F7" s="192">
        <f>IF(E7="","",VLOOKUP(E7,'Список уч-ов'!$A:$K,11,FALSE))</f>
      </c>
      <c r="I7" s="94"/>
      <c r="L7" s="94"/>
    </row>
    <row r="8" spans="1:8" ht="16.5" customHeight="1">
      <c r="A8" s="95">
        <v>2</v>
      </c>
      <c r="B8" s="115"/>
      <c r="C8" s="190">
        <f>IF(B8="","",VLOOKUP(B8,'Список уч-ов'!$A:$K,3,FALSE))</f>
      </c>
      <c r="D8" s="225">
        <f>IF(B8="","",VLOOKUP(B8,'Список уч-ов'!$A:$K,7,FALSE))</f>
      </c>
      <c r="E8" s="97"/>
      <c r="F8" s="195"/>
      <c r="G8" s="423" t="s">
        <v>17</v>
      </c>
      <c r="H8" s="97"/>
    </row>
    <row r="9" spans="1:9" ht="16.5" customHeight="1">
      <c r="A9" s="88">
        <v>3</v>
      </c>
      <c r="B9" s="115"/>
      <c r="C9" s="191">
        <f>IF(B9="","",VLOOKUP(B9,'Список уч-ов'!$A:$K,3,FALSE))</f>
      </c>
      <c r="D9" s="224">
        <f>IF(B9="","",VLOOKUP(B9,'Список уч-ов'!$A:$K,7,FALSE))</f>
      </c>
      <c r="F9" s="196"/>
      <c r="G9" s="424"/>
      <c r="H9" s="93"/>
      <c r="I9" s="192">
        <f>IF(H9="","",VLOOKUP(H9,'Список уч-ов'!$A:$K,11,FALSE))</f>
      </c>
    </row>
    <row r="10" spans="1:11" ht="16.5" customHeight="1">
      <c r="A10" s="91"/>
      <c r="B10" s="116"/>
      <c r="C10" s="189"/>
      <c r="D10" s="223">
        <v>2</v>
      </c>
      <c r="E10" s="93"/>
      <c r="F10" s="194">
        <f>IF(E10="","",VLOOKUP(E10,'Список уч-ов'!$A:$K,11,FALSE))</f>
      </c>
      <c r="G10" s="425"/>
      <c r="H10" s="97"/>
      <c r="I10" s="195"/>
      <c r="J10" s="423" t="s">
        <v>21</v>
      </c>
      <c r="K10" s="97"/>
    </row>
    <row r="11" spans="1:11" ht="16.5" customHeight="1">
      <c r="A11" s="95">
        <v>4</v>
      </c>
      <c r="B11" s="115"/>
      <c r="C11" s="190">
        <f>IF(B11="","",VLOOKUP(B11,'Список уч-ов'!$A:$K,3,FALSE))</f>
      </c>
      <c r="D11" s="225">
        <f>IF(B11="","",VLOOKUP(B11,'Список уч-ов'!$A:$K,7,FALSE))</f>
      </c>
      <c r="E11" s="97"/>
      <c r="F11" s="98"/>
      <c r="I11" s="99"/>
      <c r="J11" s="424"/>
      <c r="K11" s="97"/>
    </row>
    <row r="12" spans="1:12" ht="16.5" customHeight="1">
      <c r="A12" s="100">
        <v>5</v>
      </c>
      <c r="B12" s="115"/>
      <c r="C12" s="191">
        <f>IF(B12="","",VLOOKUP(B12,'Список уч-ов'!$A:$K,3,FALSE))</f>
      </c>
      <c r="D12" s="224">
        <f>IF(B12="","",VLOOKUP(B12,'Список уч-ов'!$A:$K,7,FALSE))</f>
      </c>
      <c r="I12" s="817"/>
      <c r="J12" s="424"/>
      <c r="K12" s="96"/>
      <c r="L12" s="192">
        <f>IF(K12="","",VLOOKUP(K12,'Список уч-ов'!$A:$K,11,FALSE))</f>
      </c>
    </row>
    <row r="13" spans="1:14" ht="16.5" customHeight="1">
      <c r="A13" s="91"/>
      <c r="B13" s="116"/>
      <c r="C13" s="189"/>
      <c r="D13" s="223">
        <v>3</v>
      </c>
      <c r="E13" s="93"/>
      <c r="F13" s="192">
        <f>IF(E13="","",VLOOKUP(E13,'Список уч-ов'!$A:$K,11,FALSE))</f>
      </c>
      <c r="I13" s="817"/>
      <c r="J13" s="424"/>
      <c r="K13" s="97"/>
      <c r="L13" s="195"/>
      <c r="M13" s="92"/>
      <c r="N13" s="97"/>
    </row>
    <row r="14" spans="1:14" ht="16.5" customHeight="1">
      <c r="A14" s="95">
        <v>6</v>
      </c>
      <c r="B14" s="115"/>
      <c r="C14" s="190">
        <f>IF(B14="","",VLOOKUP(B14,'Список уч-ов'!$A:$K,3,FALSE))</f>
      </c>
      <c r="D14" s="225">
        <f>IF(B14="","",VLOOKUP(B14,'Список уч-ов'!$A:$K,7,FALSE))</f>
      </c>
      <c r="E14" s="97"/>
      <c r="F14" s="195"/>
      <c r="G14" s="423" t="s">
        <v>18</v>
      </c>
      <c r="H14" s="97"/>
      <c r="I14" s="99"/>
      <c r="J14" s="424"/>
      <c r="K14" s="97"/>
      <c r="L14" s="99"/>
      <c r="M14" s="424" t="s">
        <v>23</v>
      </c>
      <c r="N14" s="97"/>
    </row>
    <row r="15" spans="1:14" ht="16.5" customHeight="1">
      <c r="A15" s="100">
        <v>7</v>
      </c>
      <c r="B15" s="115"/>
      <c r="C15" s="191">
        <f>IF(B15="","",VLOOKUP(B15,'Список уч-ов'!$A:$K,3,FALSE))</f>
      </c>
      <c r="D15" s="224">
        <f>IF(B15="","",VLOOKUP(B15,'Список уч-ов'!$A:$K,7,FALSE))</f>
      </c>
      <c r="F15" s="196"/>
      <c r="G15" s="424"/>
      <c r="H15" s="93"/>
      <c r="I15" s="194">
        <f>IF(H15="","",VLOOKUP(H15,'Список уч-ов'!$A:$K,11,FALSE))</f>
      </c>
      <c r="J15" s="425"/>
      <c r="K15" s="97"/>
      <c r="L15" s="99"/>
      <c r="M15" s="424"/>
      <c r="N15" s="97"/>
    </row>
    <row r="16" spans="1:14" ht="16.5" customHeight="1">
      <c r="A16" s="91"/>
      <c r="B16" s="116"/>
      <c r="C16" s="189"/>
      <c r="D16" s="223">
        <v>4</v>
      </c>
      <c r="E16" s="93"/>
      <c r="F16" s="194">
        <f>IF(E16="","",VLOOKUP(E16,'Список уч-ов'!$A:$K,11,FALSE))</f>
      </c>
      <c r="G16" s="425"/>
      <c r="H16" s="97"/>
      <c r="I16" s="98"/>
      <c r="L16" s="99"/>
      <c r="M16" s="424"/>
      <c r="N16" s="97"/>
    </row>
    <row r="17" spans="1:15" ht="16.5" customHeight="1">
      <c r="A17" s="95">
        <v>8</v>
      </c>
      <c r="B17" s="115"/>
      <c r="C17" s="190">
        <f>IF(B17="","",VLOOKUP(B17,'Список уч-ов'!$A:$K,3,FALSE))</f>
      </c>
      <c r="D17" s="225">
        <f>IF(B17="","",VLOOKUP(B17,'Список уч-ов'!$A:$K,7,FALSE))</f>
      </c>
      <c r="E17" s="97"/>
      <c r="F17" s="98"/>
      <c r="L17" s="99"/>
      <c r="M17" s="424"/>
      <c r="N17" s="97"/>
      <c r="O17" s="254">
        <f>IF(N18="","",VLOOKUP(N18,'Список уч-ов'!$A:$K,7,FALSE))</f>
      </c>
    </row>
    <row r="18" spans="1:16" ht="16.5" customHeight="1">
      <c r="A18" s="100">
        <v>9</v>
      </c>
      <c r="B18" s="115"/>
      <c r="C18" s="191">
        <f>IF(B18="","",VLOOKUP(B18,'Список уч-ов'!$A:$K,3,FALSE))</f>
      </c>
      <c r="D18" s="224">
        <f>IF(B18="","",VLOOKUP(B18,'Список уч-ов'!$A:$K,7,FALSE))</f>
      </c>
      <c r="L18" s="817"/>
      <c r="M18" s="424"/>
      <c r="N18" s="93"/>
      <c r="O18" s="194">
        <f>IF(N18="","",VLOOKUP(N18,'Список уч-ов'!$A:$K,11,FALSE))</f>
      </c>
      <c r="P18" s="201" t="s">
        <v>7</v>
      </c>
    </row>
    <row r="19" spans="1:15" ht="16.5" customHeight="1">
      <c r="A19" s="91"/>
      <c r="B19" s="116"/>
      <c r="C19" s="189"/>
      <c r="D19" s="223">
        <v>5</v>
      </c>
      <c r="E19" s="93"/>
      <c r="F19" s="192">
        <f>IF(E19="","",VLOOKUP(E19,'Список уч-ов'!$A:$K,11,FALSE))</f>
      </c>
      <c r="L19" s="817"/>
      <c r="M19" s="424"/>
      <c r="N19" s="97"/>
      <c r="O19" s="98"/>
    </row>
    <row r="20" spans="1:14" ht="16.5" customHeight="1">
      <c r="A20" s="95">
        <v>10</v>
      </c>
      <c r="B20" s="115"/>
      <c r="C20" s="190">
        <f>IF(B20="","",VLOOKUP(B20,'Список уч-ов'!$A:$K,3,FALSE))</f>
      </c>
      <c r="D20" s="225">
        <f>IF(B20="","",VLOOKUP(B20,'Список уч-ов'!$A:$K,7,FALSE))</f>
      </c>
      <c r="E20" s="97"/>
      <c r="F20" s="195"/>
      <c r="G20" s="423" t="s">
        <v>19</v>
      </c>
      <c r="H20" s="97"/>
      <c r="L20" s="99"/>
      <c r="M20" s="424"/>
      <c r="N20" s="97"/>
    </row>
    <row r="21" spans="1:14" ht="16.5" customHeight="1">
      <c r="A21" s="100">
        <v>11</v>
      </c>
      <c r="B21" s="115"/>
      <c r="C21" s="191">
        <f>IF(B21="","",VLOOKUP(B21,'Список уч-ов'!$A:$K,3,FALSE))</f>
      </c>
      <c r="D21" s="224">
        <f>IF(B21="","",VLOOKUP(B21,'Список уч-ов'!$A:$K,7,FALSE))</f>
      </c>
      <c r="F21" s="196"/>
      <c r="G21" s="424"/>
      <c r="H21" s="93"/>
      <c r="I21" s="192">
        <f>IF(H21="","",VLOOKUP(H21,'Список уч-ов'!$A:$K,11,FALSE))</f>
      </c>
      <c r="L21" s="99"/>
      <c r="M21" s="424"/>
      <c r="N21" s="97"/>
    </row>
    <row r="22" spans="1:14" ht="16.5" customHeight="1">
      <c r="A22" s="91"/>
      <c r="B22" s="116"/>
      <c r="C22" s="189"/>
      <c r="D22" s="223">
        <v>6</v>
      </c>
      <c r="E22" s="93"/>
      <c r="F22" s="194">
        <f>IF(E22="","",VLOOKUP(E22,'Список уч-ов'!$A:$K,11,FALSE))</f>
      </c>
      <c r="G22" s="425"/>
      <c r="H22" s="97"/>
      <c r="I22" s="195"/>
      <c r="J22" s="423" t="s">
        <v>22</v>
      </c>
      <c r="K22" s="97"/>
      <c r="L22" s="99"/>
      <c r="M22" s="424"/>
      <c r="N22" s="97"/>
    </row>
    <row r="23" spans="1:14" ht="16.5" customHeight="1">
      <c r="A23" s="95">
        <v>12</v>
      </c>
      <c r="B23" s="115"/>
      <c r="C23" s="190">
        <f>IF(B23="","",VLOOKUP(B23,'Список уч-ов'!$A:$K,3,FALSE))</f>
      </c>
      <c r="D23" s="225">
        <f>IF(B23="","",VLOOKUP(B23,'Список уч-ов'!$A:$K,7,FALSE))</f>
      </c>
      <c r="E23" s="97"/>
      <c r="F23" s="98"/>
      <c r="I23" s="99"/>
      <c r="J23" s="424"/>
      <c r="K23" s="97"/>
      <c r="L23" s="99"/>
      <c r="M23" s="424"/>
      <c r="N23" s="97"/>
    </row>
    <row r="24" spans="1:14" ht="16.5" customHeight="1">
      <c r="A24" s="100">
        <v>13</v>
      </c>
      <c r="B24" s="115"/>
      <c r="C24" s="191">
        <f>IF(B24="","",VLOOKUP(B24,'Список уч-ов'!$A:$K,3,FALSE))</f>
      </c>
      <c r="D24" s="224">
        <f>IF(B24="","",VLOOKUP(B24,'Список уч-ов'!$A:$K,7,FALSE))</f>
      </c>
      <c r="I24" s="817"/>
      <c r="J24" s="424"/>
      <c r="K24" s="96"/>
      <c r="L24" s="194">
        <f>IF(K24="","",VLOOKUP(K24,'Список уч-ов'!$A:$K,11,FALSE))</f>
      </c>
      <c r="M24" s="425"/>
      <c r="N24" s="97"/>
    </row>
    <row r="25" spans="1:15" ht="16.5" customHeight="1">
      <c r="A25" s="91"/>
      <c r="B25" s="116"/>
      <c r="C25" s="189"/>
      <c r="D25" s="223">
        <v>7</v>
      </c>
      <c r="E25" s="93"/>
      <c r="F25" s="192">
        <f>IF(E25="","",VLOOKUP(E25,'Список уч-ов'!$A:$K,11,FALSE))</f>
      </c>
      <c r="I25" s="817"/>
      <c r="J25" s="424"/>
      <c r="K25" s="97"/>
      <c r="L25" s="98"/>
      <c r="O25" s="254">
        <f>IF(N26="","",VLOOKUP(N26,'Список уч-ов'!$A:$K,7,FALSE))</f>
      </c>
    </row>
    <row r="26" spans="1:16" ht="16.5" customHeight="1">
      <c r="A26" s="95">
        <v>14</v>
      </c>
      <c r="B26" s="115"/>
      <c r="C26" s="190">
        <f>IF(B26="","",VLOOKUP(B26,'Список уч-ов'!$A:$K,3,FALSE))</f>
      </c>
      <c r="D26" s="225">
        <f>IF(B26="","",VLOOKUP(B26,'Список уч-ов'!$A:$K,7,FALSE))</f>
      </c>
      <c r="E26" s="97"/>
      <c r="F26" s="195"/>
      <c r="G26" s="423" t="s">
        <v>20</v>
      </c>
      <c r="H26" s="97"/>
      <c r="I26" s="99"/>
      <c r="J26" s="424"/>
      <c r="K26" s="97"/>
      <c r="M26" s="95" t="s">
        <v>58</v>
      </c>
      <c r="N26" s="102">
        <f>IF(N18="","",IF(N18=K12,K24,IF(N18=K24,K12)))</f>
      </c>
      <c r="O26" s="194">
        <f>IF(N26="","",VLOOKUP(N26,'Список уч-ов'!$A:$K,11,FALSE))</f>
      </c>
      <c r="P26" s="201" t="s">
        <v>14</v>
      </c>
    </row>
    <row r="27" spans="1:11" ht="16.5" customHeight="1">
      <c r="A27" s="100">
        <v>15</v>
      </c>
      <c r="B27" s="115"/>
      <c r="C27" s="191">
        <f>IF(B27="","",VLOOKUP(B27,'Список уч-ов'!$A:$K,3,FALSE))</f>
      </c>
      <c r="D27" s="224">
        <f>IF(B27="","",VLOOKUP(B27,'Список уч-ов'!$A:$K,7,FALSE))</f>
      </c>
      <c r="F27" s="196"/>
      <c r="G27" s="424"/>
      <c r="H27" s="93"/>
      <c r="I27" s="194">
        <f>IF(H27="","",VLOOKUP(H27,'Список уч-ов'!$A:$K,11,FALSE))</f>
      </c>
      <c r="J27" s="425"/>
      <c r="K27" s="97"/>
    </row>
    <row r="28" spans="1:9" ht="16.5" customHeight="1">
      <c r="A28" s="91"/>
      <c r="B28" s="91"/>
      <c r="C28" s="189"/>
      <c r="D28" s="223">
        <v>8</v>
      </c>
      <c r="E28" s="93"/>
      <c r="F28" s="194">
        <f>IF(E28="","",VLOOKUP(E28,'Список уч-ов'!$A:$K,11,FALSE))</f>
      </c>
      <c r="G28" s="425"/>
      <c r="H28" s="97"/>
      <c r="I28" s="98"/>
    </row>
    <row r="29" spans="1:14" ht="16.5" customHeight="1">
      <c r="A29" s="95">
        <v>16</v>
      </c>
      <c r="B29" s="96"/>
      <c r="C29" s="190">
        <f>IF(B29="","",VLOOKUP(B29,'Список уч-ов'!$A:$K,3,FALSE))</f>
      </c>
      <c r="D29" s="225">
        <f>IF(B29="","",VLOOKUP(B29,'Список уч-ов'!$A:$K,7,FALSE))</f>
      </c>
      <c r="E29" s="97"/>
      <c r="F29" s="98"/>
      <c r="J29" s="100"/>
      <c r="K29" s="100"/>
      <c r="L29" s="103"/>
      <c r="M29" s="97"/>
      <c r="N29" s="97"/>
    </row>
    <row r="30" spans="1:14" ht="16.5" customHeight="1">
      <c r="A30" s="97"/>
      <c r="B30" s="100"/>
      <c r="C30" s="99"/>
      <c r="D30" s="97"/>
      <c r="E30" s="97"/>
      <c r="F30" s="98"/>
      <c r="J30" s="95">
        <v>-13</v>
      </c>
      <c r="K30" s="102">
        <f>IF(K12="","",IF(K12=H9,H15,IF(K12=H15,H9)))</f>
      </c>
      <c r="L30" s="194">
        <f>IF(K30="","",VLOOKUP(K30,'Список уч-ов'!$A:$K,11,FALSE))</f>
      </c>
      <c r="M30" s="97"/>
      <c r="N30" s="97"/>
    </row>
    <row r="31" spans="4:14" ht="16.5" customHeight="1">
      <c r="D31" s="95" t="s">
        <v>56</v>
      </c>
      <c r="E31" s="102">
        <f>IF(H27="","",IF(H27=E25,E28,IF(H27=E28,E25)))</f>
      </c>
      <c r="F31" s="192">
        <f>IF(E31="","",VLOOKUP(E31,'Список уч-ов'!$A:$K,11,FALSE))</f>
      </c>
      <c r="G31" s="95"/>
      <c r="H31" s="97"/>
      <c r="M31" s="423" t="s">
        <v>33</v>
      </c>
      <c r="N31" s="97"/>
    </row>
    <row r="32" spans="1:15" ht="16.5" customHeight="1">
      <c r="A32" s="88" t="s">
        <v>46</v>
      </c>
      <c r="B32" s="104">
        <f>IF(E7="","",IF(E7=B6,B8,IF(E7=B8,B6)))</f>
      </c>
      <c r="C32" s="192">
        <f>IF(B32="","",VLOOKUP(B32,'Список уч-ов'!$A:$K,11,FALSE))</f>
      </c>
      <c r="F32" s="193"/>
      <c r="G32" s="423" t="s">
        <v>28</v>
      </c>
      <c r="H32" s="93"/>
      <c r="I32" s="192">
        <f>IF(H32="","",VLOOKUP(H32,'Список уч-ов'!$A:$K,11,FALSE))</f>
      </c>
      <c r="L32" s="817"/>
      <c r="M32" s="424"/>
      <c r="N32" s="96"/>
      <c r="O32" s="192">
        <f>IF(N32="","",VLOOKUP(N32,'Список уч-ов'!$A:$K,11,FALSE))</f>
      </c>
    </row>
    <row r="33" spans="1:16" ht="16.5" customHeight="1">
      <c r="A33" s="91"/>
      <c r="B33" s="91"/>
      <c r="C33" s="193"/>
      <c r="D33" s="423" t="s">
        <v>24</v>
      </c>
      <c r="E33" s="93"/>
      <c r="F33" s="194">
        <f>IF(E33="","",VLOOKUP(E33,'Список уч-ов'!$A:$K,11,FALSE))</f>
      </c>
      <c r="G33" s="425"/>
      <c r="H33" s="97"/>
      <c r="I33" s="195"/>
      <c r="J33" s="423" t="s">
        <v>32</v>
      </c>
      <c r="K33" s="97"/>
      <c r="L33" s="817"/>
      <c r="M33" s="424"/>
      <c r="N33" s="97"/>
      <c r="O33" s="195"/>
      <c r="P33" s="105"/>
    </row>
    <row r="34" spans="1:16" ht="16.5" customHeight="1">
      <c r="A34" s="95" t="s">
        <v>47</v>
      </c>
      <c r="B34" s="102">
        <f>IF(E10="","",IF(E10=B9,B11,IF(E10=B11,B9)))</f>
      </c>
      <c r="C34" s="194">
        <f>IF(B34="","",VLOOKUP(B34,'Список уч-ов'!$A:$K,11,FALSE))</f>
      </c>
      <c r="D34" s="425"/>
      <c r="E34" s="97"/>
      <c r="F34" s="98"/>
      <c r="I34" s="817"/>
      <c r="J34" s="424"/>
      <c r="K34" s="96"/>
      <c r="L34" s="194">
        <f>IF(K34="","",VLOOKUP(K34,'Список уч-ов'!$A:$K,11,FALSE))</f>
      </c>
      <c r="M34" s="425"/>
      <c r="N34" s="97"/>
      <c r="O34" s="99"/>
      <c r="P34" s="106"/>
    </row>
    <row r="35" spans="1:16" ht="16.5" customHeight="1">
      <c r="A35" s="97"/>
      <c r="B35" s="97"/>
      <c r="C35" s="99"/>
      <c r="D35" s="95" t="s">
        <v>45</v>
      </c>
      <c r="E35" s="102">
        <f>IF(H21="","",IF(H21=E19,E22,IF(H21=E22,E19)))</f>
      </c>
      <c r="F35" s="192">
        <f>IF(E35="","",VLOOKUP(E35,'Список уч-ов'!$A:$K,11,FALSE))</f>
      </c>
      <c r="G35" s="95"/>
      <c r="H35" s="97"/>
      <c r="I35" s="817"/>
      <c r="J35" s="424"/>
      <c r="K35" s="97"/>
      <c r="L35" s="98"/>
      <c r="O35" s="99"/>
      <c r="P35" s="106"/>
    </row>
    <row r="36" spans="1:16" ht="16.5" customHeight="1">
      <c r="A36" s="88" t="s">
        <v>48</v>
      </c>
      <c r="B36" s="104">
        <f>IF(E13="","",IF(E13=B12,B14,IF(E13=B14,B12)))</f>
      </c>
      <c r="C36" s="192">
        <f>IF(B36="","",VLOOKUP(B36,'Список уч-ов'!$A:$K,11,FALSE))</f>
      </c>
      <c r="F36" s="193"/>
      <c r="G36" s="423" t="s">
        <v>29</v>
      </c>
      <c r="H36" s="93"/>
      <c r="I36" s="194">
        <f>IF(H36="","",VLOOKUP(H36,'Список уч-ов'!$A:$K,11,FALSE))</f>
      </c>
      <c r="J36" s="425"/>
      <c r="K36" s="97"/>
      <c r="O36" s="254">
        <f>IF(N37="","",VLOOKUP(N37,'Список уч-ов'!$A:$K,7,FALSE))</f>
      </c>
      <c r="P36" s="106"/>
    </row>
    <row r="37" spans="1:16" ht="16.5" customHeight="1">
      <c r="A37" s="91"/>
      <c r="B37" s="91"/>
      <c r="C37" s="193"/>
      <c r="D37" s="423" t="s">
        <v>25</v>
      </c>
      <c r="E37" s="93"/>
      <c r="F37" s="194">
        <f>IF(E37="","",VLOOKUP(E37,'Список уч-ов'!$A:$K,11,FALSE))</f>
      </c>
      <c r="G37" s="425"/>
      <c r="H37" s="97"/>
      <c r="I37" s="98"/>
      <c r="M37" s="97"/>
      <c r="N37" s="101"/>
      <c r="O37" s="194">
        <f>IF(N37="","",VLOOKUP(N37,'Список уч-ов'!$A:$K,11,FALSE))</f>
      </c>
      <c r="P37" s="202">
        <v>3</v>
      </c>
    </row>
    <row r="38" spans="1:16" ht="16.5" customHeight="1">
      <c r="A38" s="95" t="s">
        <v>49</v>
      </c>
      <c r="B38" s="102">
        <f>IF(E16="","",IF(E16=B17,B15,IF(E16=B15,B17)))</f>
      </c>
      <c r="C38" s="194">
        <f>IF(B38="","",VLOOKUP(B38,'Список уч-ов'!$A:$K,11,FALSE))</f>
      </c>
      <c r="D38" s="425"/>
      <c r="E38" s="97"/>
      <c r="F38" s="98"/>
      <c r="J38" s="95" t="s">
        <v>57</v>
      </c>
      <c r="K38" s="102">
        <f>IF(K24="","",IF(K24=H21,H27,IF(K24=H27,H21)))</f>
      </c>
      <c r="L38" s="192">
        <f>IF(K38="","",VLOOKUP(K38,'Список уч-ов'!$A:$K,11,FALSE))</f>
      </c>
      <c r="O38" s="197"/>
      <c r="P38" s="106"/>
    </row>
    <row r="39" spans="1:16" ht="16.5" customHeight="1">
      <c r="A39" s="97"/>
      <c r="B39" s="97"/>
      <c r="C39" s="99"/>
      <c r="D39" s="95" t="s">
        <v>55</v>
      </c>
      <c r="E39" s="102">
        <f>IF(H15="","",IF(H15=E13,E16,IF(H15=E16,E13)))</f>
      </c>
      <c r="F39" s="192">
        <f>IF(E39="","",VLOOKUP(E39,'Список уч-ов'!$A:$K,11,FALSE))</f>
      </c>
      <c r="G39" s="95"/>
      <c r="H39" s="97"/>
      <c r="J39" s="97"/>
      <c r="K39" s="97"/>
      <c r="L39" s="107"/>
      <c r="M39" s="423" t="s">
        <v>34</v>
      </c>
      <c r="N39" s="97"/>
      <c r="O39" s="99"/>
      <c r="P39" s="106"/>
    </row>
    <row r="40" spans="1:16" ht="16.5" customHeight="1">
      <c r="A40" s="100" t="s">
        <v>50</v>
      </c>
      <c r="B40" s="108">
        <f>IF(E19="","",IF(E19=B18,B20,IF(E19=B20,B18)))</f>
      </c>
      <c r="C40" s="192">
        <f>IF(B40="","",VLOOKUP(B40,'Список уч-ов'!$A:$K,11,FALSE))</f>
      </c>
      <c r="F40" s="193"/>
      <c r="G40" s="423" t="s">
        <v>30</v>
      </c>
      <c r="H40" s="93"/>
      <c r="I40" s="192">
        <f>IF(H40="","",VLOOKUP(H40,'Список уч-ов'!$A:$K,11,FALSE))</f>
      </c>
      <c r="L40" s="817"/>
      <c r="M40" s="424"/>
      <c r="N40" s="96"/>
      <c r="O40" s="194">
        <f>IF(N40="","",VLOOKUP(N40,'Список уч-ов'!$A:$K,11,FALSE))</f>
      </c>
      <c r="P40" s="202"/>
    </row>
    <row r="41" spans="1:15" ht="16.5" customHeight="1">
      <c r="A41" s="91"/>
      <c r="B41" s="91"/>
      <c r="C41" s="193"/>
      <c r="D41" s="423" t="s">
        <v>26</v>
      </c>
      <c r="E41" s="93"/>
      <c r="F41" s="194">
        <f>IF(E41="","",VLOOKUP(E41,'Список уч-ов'!$A:$K,11,FALSE))</f>
      </c>
      <c r="G41" s="425"/>
      <c r="H41" s="97"/>
      <c r="I41" s="195"/>
      <c r="J41" s="423" t="s">
        <v>8</v>
      </c>
      <c r="K41" s="97"/>
      <c r="L41" s="817"/>
      <c r="M41" s="424"/>
      <c r="N41" s="97"/>
      <c r="O41" s="98"/>
    </row>
    <row r="42" spans="1:14" ht="16.5" customHeight="1">
      <c r="A42" s="95" t="s">
        <v>51</v>
      </c>
      <c r="B42" s="102">
        <f>IF(E22="","",IF(E22=B23,B21,IF(E22=B21,B23)))</f>
      </c>
      <c r="C42" s="194">
        <f>IF(B42="","",VLOOKUP(B42,'Список уч-ов'!$A:$K,11,FALSE))</f>
      </c>
      <c r="D42" s="425"/>
      <c r="E42" s="97"/>
      <c r="F42" s="98"/>
      <c r="I42" s="817"/>
      <c r="J42" s="424"/>
      <c r="K42" s="96"/>
      <c r="L42" s="194">
        <f>IF(K42="","",VLOOKUP(K42,'Список уч-ов'!$A:$K,11,FALSE))</f>
      </c>
      <c r="M42" s="425"/>
      <c r="N42" s="97"/>
    </row>
    <row r="43" spans="1:16" ht="16.5" customHeight="1">
      <c r="A43" s="97"/>
      <c r="B43" s="97"/>
      <c r="C43" s="99"/>
      <c r="D43" s="95" t="s">
        <v>54</v>
      </c>
      <c r="E43" s="102">
        <f>IF(H9="","",IF(H9=E7,E10,IF(H9=E10,E7)))</f>
      </c>
      <c r="F43" s="192">
        <f>IF(E43="","",VLOOKUP(E43,'Список уч-ов'!$A:$K,11,FALSE))</f>
      </c>
      <c r="G43" s="95"/>
      <c r="H43" s="97"/>
      <c r="I43" s="817"/>
      <c r="J43" s="424"/>
      <c r="K43" s="97"/>
      <c r="L43" s="98"/>
      <c r="O43" s="255"/>
      <c r="P43" s="256"/>
    </row>
    <row r="44" spans="1:17" ht="16.5" customHeight="1">
      <c r="A44" s="100" t="s">
        <v>52</v>
      </c>
      <c r="B44" s="108">
        <f>IF(E25="","",IF(E25=B26,B24,IF(E25=B24,B26)))</f>
      </c>
      <c r="C44" s="192">
        <f>IF(B44="","",VLOOKUP(B44,'Список уч-ов'!$A:$K,11,FALSE))</f>
      </c>
      <c r="F44" s="193"/>
      <c r="G44" s="423" t="s">
        <v>31</v>
      </c>
      <c r="H44" s="93"/>
      <c r="I44" s="194">
        <f>IF(H44="","",VLOOKUP(H44,'Список уч-ов'!$A:$K,11,FALSE))</f>
      </c>
      <c r="J44" s="425"/>
      <c r="K44" s="97"/>
      <c r="M44" s="100"/>
      <c r="N44" s="100"/>
      <c r="O44" s="244"/>
      <c r="P44" s="111"/>
      <c r="Q44" s="100"/>
    </row>
    <row r="45" spans="1:16" ht="16.5" customHeight="1">
      <c r="A45" s="91"/>
      <c r="B45" s="91"/>
      <c r="C45" s="193"/>
      <c r="D45" s="423" t="s">
        <v>27</v>
      </c>
      <c r="E45" s="93"/>
      <c r="F45" s="194">
        <f>IF(E45="","",VLOOKUP(E45,'Список уч-ов'!$A:$K,11,FALSE))</f>
      </c>
      <c r="G45" s="425"/>
      <c r="H45" s="97"/>
      <c r="I45" s="98"/>
      <c r="J45" s="100"/>
      <c r="K45" s="97"/>
      <c r="M45" s="100"/>
      <c r="N45" s="100"/>
      <c r="O45" s="103"/>
      <c r="P45" s="109"/>
    </row>
    <row r="46" spans="1:16" ht="16.5" customHeight="1">
      <c r="A46" s="95" t="s">
        <v>53</v>
      </c>
      <c r="B46" s="102">
        <f>IF(E28="","",IF(E28=B27,B29,IF(E28=B29,B27)))</f>
      </c>
      <c r="C46" s="194">
        <f>IF(B46="","",VLOOKUP(B46,'Список уч-ов'!$A:$K,11,FALSE))</f>
      </c>
      <c r="D46" s="425"/>
      <c r="E46" s="97"/>
      <c r="F46" s="98"/>
      <c r="J46" s="100"/>
      <c r="K46" s="100"/>
      <c r="L46" s="244"/>
      <c r="M46" s="100"/>
      <c r="N46" s="100"/>
      <c r="O46" s="247"/>
      <c r="P46" s="109"/>
    </row>
    <row r="47" spans="10:16" ht="12.75" customHeight="1">
      <c r="J47" s="100"/>
      <c r="K47" s="100"/>
      <c r="L47" s="257"/>
      <c r="M47" s="818"/>
      <c r="N47" s="100"/>
      <c r="O47" s="244"/>
      <c r="P47" s="111"/>
    </row>
    <row r="48" spans="10:16" ht="12.75" customHeight="1">
      <c r="J48" s="100"/>
      <c r="K48" s="100"/>
      <c r="L48" s="244"/>
      <c r="M48" s="818"/>
      <c r="N48" s="100"/>
      <c r="O48" s="110"/>
      <c r="P48" s="111"/>
    </row>
    <row r="49" spans="3:16" s="100" customFormat="1" ht="12.75" customHeight="1">
      <c r="C49" s="103"/>
      <c r="F49" s="103"/>
      <c r="I49" s="103"/>
      <c r="L49" s="244"/>
      <c r="O49" s="247"/>
      <c r="P49" s="111"/>
    </row>
    <row r="50" spans="3:16" s="100" customFormat="1" ht="12.75" customHeight="1">
      <c r="C50" s="103"/>
      <c r="F50" s="103"/>
      <c r="I50" s="103"/>
      <c r="L50" s="103"/>
      <c r="M50" s="245"/>
      <c r="O50" s="244"/>
      <c r="P50" s="111"/>
    </row>
    <row r="51" spans="3:16" s="100" customFormat="1" ht="12.75" customHeight="1">
      <c r="C51" s="103"/>
      <c r="F51" s="103"/>
      <c r="I51" s="103"/>
      <c r="L51" s="103"/>
      <c r="O51" s="110"/>
      <c r="P51" s="111"/>
    </row>
    <row r="52" spans="3:16" s="100" customFormat="1" ht="12.75" customHeight="1">
      <c r="C52" s="103"/>
      <c r="F52" s="103"/>
      <c r="I52" s="103"/>
      <c r="L52" s="244"/>
      <c r="O52" s="247"/>
      <c r="P52" s="111"/>
    </row>
    <row r="53" spans="3:16" s="100" customFormat="1" ht="12.75" customHeight="1">
      <c r="C53" s="103"/>
      <c r="F53" s="103"/>
      <c r="I53" s="103"/>
      <c r="L53" s="257"/>
      <c r="M53" s="818"/>
      <c r="O53" s="244"/>
      <c r="P53" s="111"/>
    </row>
    <row r="54" spans="3:16" s="100" customFormat="1" ht="12.75" customHeight="1">
      <c r="C54" s="103"/>
      <c r="F54" s="103"/>
      <c r="I54" s="103"/>
      <c r="L54" s="244"/>
      <c r="M54" s="818"/>
      <c r="O54" s="110"/>
      <c r="P54" s="111"/>
    </row>
    <row r="55" spans="3:16" s="100" customFormat="1" ht="12.75" customHeight="1">
      <c r="C55" s="103"/>
      <c r="F55" s="103"/>
      <c r="G55" s="245"/>
      <c r="H55" s="245"/>
      <c r="I55" s="245"/>
      <c r="J55" s="245"/>
      <c r="K55" s="245"/>
      <c r="L55" s="245"/>
      <c r="O55" s="103"/>
      <c r="P55" s="111"/>
    </row>
    <row r="56" spans="7:16" ht="12.75" customHeight="1">
      <c r="G56" s="245"/>
      <c r="H56" s="245"/>
      <c r="I56" s="245"/>
      <c r="J56" s="245"/>
      <c r="K56" s="245"/>
      <c r="L56" s="245"/>
      <c r="M56" s="245"/>
      <c r="N56" s="100"/>
      <c r="O56" s="247"/>
      <c r="P56" s="246"/>
    </row>
    <row r="57" spans="7:16" ht="12.75" customHeight="1">
      <c r="G57" s="245"/>
      <c r="H57" s="245"/>
      <c r="I57" s="245"/>
      <c r="J57" s="245"/>
      <c r="K57" s="245"/>
      <c r="L57" s="245"/>
      <c r="M57" s="245"/>
      <c r="N57" s="100"/>
      <c r="O57" s="244"/>
      <c r="P57" s="246"/>
    </row>
    <row r="58" spans="7:16" ht="12.75" customHeight="1">
      <c r="G58" s="245"/>
      <c r="H58" s="245"/>
      <c r="I58" s="245"/>
      <c r="J58" s="245"/>
      <c r="K58" s="245"/>
      <c r="L58" s="245"/>
      <c r="M58" s="245"/>
      <c r="N58" s="100"/>
      <c r="O58" s="110"/>
      <c r="P58" s="246"/>
    </row>
    <row r="59" spans="7:16" ht="12.75" customHeight="1">
      <c r="G59" s="245"/>
      <c r="H59" s="245"/>
      <c r="I59" s="245"/>
      <c r="J59" s="245"/>
      <c r="K59" s="245"/>
      <c r="L59" s="245"/>
      <c r="M59" s="245"/>
      <c r="N59" s="100"/>
      <c r="O59" s="247"/>
      <c r="P59" s="246"/>
    </row>
    <row r="60" spans="7:16" ht="12.75" customHeight="1">
      <c r="G60" s="245"/>
      <c r="H60" s="245"/>
      <c r="I60" s="245"/>
      <c r="J60" s="245"/>
      <c r="K60" s="245"/>
      <c r="L60" s="245"/>
      <c r="M60" s="100"/>
      <c r="N60" s="100"/>
      <c r="O60" s="244"/>
      <c r="P60" s="246"/>
    </row>
    <row r="61" spans="7:16" ht="12.75" customHeight="1">
      <c r="G61" s="245"/>
      <c r="H61" s="245"/>
      <c r="I61" s="245"/>
      <c r="J61" s="245"/>
      <c r="K61" s="245"/>
      <c r="L61" s="245"/>
      <c r="M61" s="100"/>
      <c r="N61" s="100"/>
      <c r="O61" s="244"/>
      <c r="P61" s="246"/>
    </row>
    <row r="62" spans="1:16" ht="12.75" customHeight="1">
      <c r="A62" s="262" t="str">
        <f>'Список уч-ов'!B22</f>
        <v>Главный судья - судья ВК</v>
      </c>
      <c r="B62" s="263"/>
      <c r="C62" s="262"/>
      <c r="D62" s="263"/>
      <c r="E62" s="263"/>
      <c r="F62" s="262"/>
      <c r="G62" s="264"/>
      <c r="H62" s="264"/>
      <c r="I62" s="264"/>
      <c r="J62" s="264"/>
      <c r="K62" s="264"/>
      <c r="L62" s="264"/>
      <c r="M62" s="261"/>
      <c r="N62" s="261"/>
      <c r="O62" s="88"/>
      <c r="P62" s="265" t="str">
        <f>'Список уч-ов'!H22</f>
        <v>Е.Е.Демчук (г. Самара)</v>
      </c>
    </row>
    <row r="63" spans="1:16" ht="12.75" customHeight="1">
      <c r="A63" s="262"/>
      <c r="B63" s="263"/>
      <c r="C63" s="262"/>
      <c r="D63" s="263"/>
      <c r="E63" s="263"/>
      <c r="F63" s="262"/>
      <c r="G63" s="264"/>
      <c r="H63" s="264"/>
      <c r="I63" s="264"/>
      <c r="J63" s="264"/>
      <c r="K63" s="264"/>
      <c r="L63" s="264"/>
      <c r="M63" s="264"/>
      <c r="N63" s="261"/>
      <c r="O63" s="88"/>
      <c r="P63" s="266"/>
    </row>
    <row r="64" spans="1:16" ht="12.75" customHeight="1">
      <c r="A64" s="262" t="str">
        <f>'Список уч-ов'!B24</f>
        <v>Главный секретарь - судья МК</v>
      </c>
      <c r="B64" s="263"/>
      <c r="C64" s="262"/>
      <c r="D64" s="263"/>
      <c r="E64" s="263"/>
      <c r="F64" s="262"/>
      <c r="G64" s="264"/>
      <c r="H64" s="264"/>
      <c r="I64" s="264"/>
      <c r="J64" s="264"/>
      <c r="K64" s="264"/>
      <c r="L64" s="264"/>
      <c r="M64" s="264"/>
      <c r="N64" s="261"/>
      <c r="O64" s="88"/>
      <c r="P64" s="265" t="str">
        <f>'Список уч-ов'!H24</f>
        <v>А.В.Александров (г. Казань)</v>
      </c>
    </row>
    <row r="65" spans="7:16" ht="12.75" customHeight="1">
      <c r="G65" s="245"/>
      <c r="H65" s="245"/>
      <c r="I65" s="245"/>
      <c r="J65" s="245"/>
      <c r="K65" s="245"/>
      <c r="L65" s="245"/>
      <c r="M65" s="100"/>
      <c r="N65" s="100"/>
      <c r="O65" s="247"/>
      <c r="P65" s="246"/>
    </row>
    <row r="66" spans="9:16" ht="12.75" customHeight="1">
      <c r="I66" s="103"/>
      <c r="J66" s="100"/>
      <c r="K66" s="100"/>
      <c r="L66" s="103"/>
      <c r="M66" s="245"/>
      <c r="N66" s="100"/>
      <c r="O66" s="244"/>
      <c r="P66" s="246"/>
    </row>
    <row r="67" ht="12.75" customHeight="1">
      <c r="P67" s="112"/>
    </row>
    <row r="68" ht="15.75">
      <c r="P68" s="112"/>
    </row>
    <row r="69" ht="15.75">
      <c r="P69" s="112"/>
    </row>
    <row r="70" ht="15.75">
      <c r="P70" s="112"/>
    </row>
    <row r="71" ht="15.75">
      <c r="P71" s="112"/>
    </row>
    <row r="72" ht="15.75">
      <c r="P72" s="112"/>
    </row>
    <row r="73" ht="15.75">
      <c r="P73" s="112"/>
    </row>
    <row r="74" ht="15.75">
      <c r="P74" s="112"/>
    </row>
    <row r="75" ht="15.75">
      <c r="P75" s="112"/>
    </row>
    <row r="76" ht="15.75">
      <c r="P76" s="112"/>
    </row>
    <row r="77" ht="15.75">
      <c r="P77" s="112"/>
    </row>
    <row r="78" ht="15.75">
      <c r="P78" s="112"/>
    </row>
    <row r="79" ht="15.75">
      <c r="P79" s="112"/>
    </row>
    <row r="80" ht="15.75">
      <c r="P80" s="112"/>
    </row>
    <row r="81" ht="15.75">
      <c r="P81" s="112"/>
    </row>
    <row r="82" ht="15.75">
      <c r="P82" s="112"/>
    </row>
    <row r="83" ht="15.75">
      <c r="P83" s="112"/>
    </row>
    <row r="84" ht="15.75">
      <c r="P84" s="112"/>
    </row>
    <row r="85" ht="15.75">
      <c r="P85" s="112"/>
    </row>
    <row r="86" ht="15.75">
      <c r="P86" s="112"/>
    </row>
    <row r="87" ht="15.75">
      <c r="P87" s="112"/>
    </row>
    <row r="88" ht="15.75">
      <c r="P88" s="112"/>
    </row>
    <row r="89" ht="15.75">
      <c r="P89" s="112"/>
    </row>
    <row r="90" ht="15.75">
      <c r="P90" s="112"/>
    </row>
    <row r="91" ht="15.75">
      <c r="P91" s="112"/>
    </row>
    <row r="92" ht="15.75">
      <c r="P92" s="112"/>
    </row>
    <row r="93" ht="15.75">
      <c r="P93" s="112"/>
    </row>
    <row r="94" ht="15.75">
      <c r="P94" s="112"/>
    </row>
    <row r="95" ht="15.75">
      <c r="P95" s="112"/>
    </row>
    <row r="96" ht="15.75">
      <c r="P96" s="112"/>
    </row>
    <row r="97" ht="15.75">
      <c r="P97" s="112"/>
    </row>
    <row r="98" ht="15.75">
      <c r="P98" s="112"/>
    </row>
    <row r="99" ht="15.75">
      <c r="P99" s="112"/>
    </row>
    <row r="100" ht="15.75">
      <c r="P100" s="112"/>
    </row>
    <row r="101" ht="15.75">
      <c r="P101" s="112"/>
    </row>
    <row r="102" ht="15.75">
      <c r="P102" s="112"/>
    </row>
    <row r="103" ht="15.75">
      <c r="P103" s="112"/>
    </row>
    <row r="104" ht="15.75">
      <c r="P104" s="112"/>
    </row>
    <row r="105" ht="15.75">
      <c r="P105" s="112"/>
    </row>
    <row r="106" ht="15.75">
      <c r="P106" s="112"/>
    </row>
    <row r="107" ht="15.75">
      <c r="P107" s="112"/>
    </row>
    <row r="108" ht="15.75">
      <c r="P108" s="112"/>
    </row>
    <row r="109" ht="15.75">
      <c r="P109" s="112"/>
    </row>
    <row r="110" ht="15.75">
      <c r="P110" s="112"/>
    </row>
    <row r="111" ht="15.75">
      <c r="P111" s="112"/>
    </row>
  </sheetData>
  <sheetProtection/>
  <mergeCells count="13">
    <mergeCell ref="A1:P1"/>
    <mergeCell ref="A2:P2"/>
    <mergeCell ref="A3:P3"/>
    <mergeCell ref="I12:I13"/>
    <mergeCell ref="L18:L19"/>
    <mergeCell ref="A4:P4"/>
    <mergeCell ref="I42:I43"/>
    <mergeCell ref="M47:M48"/>
    <mergeCell ref="M53:M54"/>
    <mergeCell ref="I34:I35"/>
    <mergeCell ref="L40:L41"/>
    <mergeCell ref="I24:I25"/>
    <mergeCell ref="L32:L33"/>
  </mergeCells>
  <printOptions/>
  <pageMargins left="0.1968503937007874" right="0.1968503937007874" top="0.1968503937007874" bottom="0.1968503937007874" header="0.2755905511811024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AM74"/>
  <sheetViews>
    <sheetView showZeros="0" view="pageBreakPreview" zoomScale="115" zoomScaleSheetLayoutView="115" zoomScalePageLayoutView="0" workbookViewId="0" topLeftCell="A1">
      <selection activeCell="O7" sqref="O7"/>
    </sheetView>
  </sheetViews>
  <sheetFormatPr defaultColWidth="9.33203125" defaultRowHeight="12.75" outlineLevelCol="1"/>
  <cols>
    <col min="1" max="1" width="3.83203125" style="290" customWidth="1"/>
    <col min="2" max="2" width="5.5" style="290" hidden="1" customWidth="1" outlineLevel="1"/>
    <col min="3" max="3" width="18.66015625" style="290" customWidth="1" collapsed="1"/>
    <col min="4" max="4" width="5.83203125" style="291" customWidth="1"/>
    <col min="5" max="5" width="3.5" style="290" hidden="1" customWidth="1" outlineLevel="1"/>
    <col min="6" max="6" width="14.83203125" style="290" customWidth="1" collapsed="1"/>
    <col min="7" max="7" width="3.83203125" style="290" customWidth="1"/>
    <col min="8" max="8" width="3" style="290" hidden="1" customWidth="1" outlineLevel="1"/>
    <col min="9" max="9" width="14.83203125" style="290" customWidth="1" collapsed="1"/>
    <col min="10" max="10" width="3.83203125" style="290" customWidth="1"/>
    <col min="11" max="11" width="2.83203125" style="290" hidden="1" customWidth="1" outlineLevel="1"/>
    <col min="12" max="12" width="14.83203125" style="290" customWidth="1" collapsed="1"/>
    <col min="13" max="13" width="3.83203125" style="290" customWidth="1"/>
    <col min="14" max="14" width="2.83203125" style="290" hidden="1" customWidth="1" outlineLevel="1"/>
    <col min="15" max="15" width="14.83203125" style="290" customWidth="1" collapsed="1"/>
    <col min="16" max="16" width="3.83203125" style="290" customWidth="1"/>
    <col min="17" max="17" width="2.83203125" style="290" hidden="1" customWidth="1" outlineLevel="1"/>
    <col min="18" max="18" width="20.83203125" style="290" customWidth="1" collapsed="1"/>
    <col min="19" max="19" width="3.83203125" style="269" customWidth="1"/>
    <col min="20" max="20" width="3.33203125" style="274" hidden="1" customWidth="1" outlineLevel="1"/>
    <col min="21" max="21" width="13.16015625" style="269" customWidth="1" collapsed="1"/>
    <col min="22" max="22" width="3.83203125" style="269" customWidth="1"/>
    <col min="23" max="23" width="3.66015625" style="274" hidden="1" customWidth="1" outlineLevel="1"/>
    <col min="24" max="24" width="13.16015625" style="269" customWidth="1" collapsed="1"/>
    <col min="25" max="25" width="3.83203125" style="274" customWidth="1"/>
    <col min="26" max="26" width="4.16015625" style="274" hidden="1" customWidth="1" outlineLevel="1"/>
    <col min="27" max="27" width="13.16015625" style="269" customWidth="1" collapsed="1"/>
    <col min="28" max="28" width="3.83203125" style="269" customWidth="1"/>
    <col min="29" max="29" width="3.66015625" style="274" hidden="1" customWidth="1" outlineLevel="1"/>
    <col min="30" max="30" width="13.16015625" style="269" customWidth="1" collapsed="1"/>
    <col min="31" max="31" width="3.83203125" style="269" customWidth="1"/>
    <col min="32" max="32" width="3.83203125" style="274" hidden="1" customWidth="1" outlineLevel="1"/>
    <col min="33" max="33" width="13.16015625" style="269" customWidth="1" collapsed="1"/>
    <col min="34" max="34" width="3.83203125" style="269" customWidth="1"/>
    <col min="35" max="35" width="3.66015625" style="274" hidden="1" customWidth="1" outlineLevel="1"/>
    <col min="36" max="36" width="13.16015625" style="269" customWidth="1" collapsed="1"/>
    <col min="37" max="37" width="3.83203125" style="388" customWidth="1"/>
    <col min="38" max="38" width="4.16015625" style="274" hidden="1" customWidth="1" outlineLevel="1"/>
    <col min="39" max="39" width="17.83203125" style="269" customWidth="1" collapsed="1"/>
    <col min="40" max="16384" width="9.33203125" style="269" customWidth="1"/>
  </cols>
  <sheetData>
    <row r="1" spans="1:39" s="267" customFormat="1" ht="18.75">
      <c r="A1" s="836" t="str">
        <f>'Список уч-ов'!A1:H1</f>
        <v>ЧЕМПИОНАТ РОССИИ ПО НАСТОЛЬНОМУ ТЕННИСУ СРЕДИ ВЕТЕРАНОВ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7" t="str">
        <f>A1</f>
        <v>ЧЕМПИОНАТ РОССИИ ПО НАСТОЛЬНОМУ ТЕННИСУ СРЕДИ ВЕТЕРАНОВ</v>
      </c>
      <c r="T1" s="837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</row>
    <row r="2" spans="1:39" ht="16.5" thickBot="1">
      <c r="A2" s="839" t="str">
        <f>'Список уч-ов'!A2:H2</f>
        <v>25-28 февраля 2016 года г., г. Самара, ЦНТ "Первая ракетка"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40" t="str">
        <f>A2</f>
        <v>25-28 февраля 2016 года г., г. Самара, ЦНТ "Первая ракетка"</v>
      </c>
      <c r="T2" s="840"/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840"/>
      <c r="AH2" s="840"/>
      <c r="AI2" s="840"/>
      <c r="AJ2" s="840"/>
      <c r="AK2" s="840"/>
      <c r="AL2" s="840"/>
      <c r="AM2" s="268"/>
    </row>
    <row r="3" spans="1:39" ht="15.75">
      <c r="A3" s="833" t="str">
        <f>'Список уч-ов'!B4</f>
        <v>ВОЗРАСТНАЯ КАТЕГОРИЯ: МУЖЧИНЫ 75-79 лет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270"/>
      <c r="M3" s="270"/>
      <c r="N3" s="270"/>
      <c r="O3" s="271"/>
      <c r="P3" s="270"/>
      <c r="Q3" s="270"/>
      <c r="R3" s="272" t="s">
        <v>98</v>
      </c>
      <c r="S3" s="833" t="str">
        <f>A3</f>
        <v>ВОЗРАСТНАЯ КАТЕГОРИЯ: МУЖЧИНЫ 75-79 лет</v>
      </c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227"/>
      <c r="AE3" s="270"/>
      <c r="AF3" s="270"/>
      <c r="AG3" s="227"/>
      <c r="AH3" s="270"/>
      <c r="AI3" s="270"/>
      <c r="AJ3" s="227"/>
      <c r="AK3" s="270"/>
      <c r="AL3" s="270"/>
      <c r="AM3" s="273" t="s">
        <v>99</v>
      </c>
    </row>
    <row r="4" spans="1:39" ht="11.25" customHeight="1">
      <c r="A4" s="834" t="s">
        <v>97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 t="s">
        <v>97</v>
      </c>
      <c r="T4" s="834"/>
      <c r="U4" s="834"/>
      <c r="V4" s="834"/>
      <c r="W4" s="834"/>
      <c r="X4" s="834"/>
      <c r="Y4" s="834"/>
      <c r="Z4" s="834"/>
      <c r="AA4" s="834"/>
      <c r="AB4" s="834"/>
      <c r="AC4" s="834"/>
      <c r="AD4" s="834"/>
      <c r="AE4" s="834"/>
      <c r="AF4" s="834"/>
      <c r="AG4" s="834"/>
      <c r="AH4" s="834"/>
      <c r="AI4" s="834"/>
      <c r="AJ4" s="834"/>
      <c r="AK4" s="834"/>
      <c r="AL4" s="834"/>
      <c r="AM4" s="834"/>
    </row>
    <row r="5" spans="6:39" ht="11.25" customHeight="1">
      <c r="F5" s="227"/>
      <c r="I5" s="227"/>
      <c r="L5" s="227"/>
      <c r="O5" s="227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</row>
    <row r="6" spans="1:39" ht="12.75" customHeight="1">
      <c r="A6" s="298">
        <v>1</v>
      </c>
      <c r="B6" s="230"/>
      <c r="C6" s="299">
        <f>IF(B6="",B6,VLOOKUP(B6,'Список уч-ов'!$A:$M,3,FALSE))</f>
        <v>0</v>
      </c>
      <c r="D6" s="300">
        <f>IF(B6="",B6,VLOOKUP(B6,'Список уч-ов'!$A:$K,7,FALSE))</f>
        <v>0</v>
      </c>
      <c r="E6" s="301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  <c r="Q6" s="303"/>
      <c r="R6" s="304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</row>
    <row r="7" spans="1:39" ht="12.75" customHeight="1">
      <c r="A7" s="314"/>
      <c r="B7" s="231"/>
      <c r="C7" s="286"/>
      <c r="D7" s="315">
        <v>1</v>
      </c>
      <c r="E7" s="316"/>
      <c r="F7" s="317">
        <f>IF(E7="",E7,VLOOKUP(E7,'Список уч-ов'!$A:$M,11,FALSE))</f>
        <v>0</v>
      </c>
      <c r="G7" s="318"/>
      <c r="H7" s="318"/>
      <c r="I7" s="302"/>
      <c r="J7" s="302"/>
      <c r="K7" s="302"/>
      <c r="L7" s="302"/>
      <c r="M7" s="302"/>
      <c r="N7" s="302"/>
      <c r="O7" s="302"/>
      <c r="P7" s="302"/>
      <c r="Q7" s="302"/>
      <c r="R7" s="319"/>
      <c r="S7" s="279"/>
      <c r="T7" s="279"/>
      <c r="U7" s="279"/>
      <c r="V7" s="279"/>
      <c r="W7" s="279"/>
      <c r="X7" s="279"/>
      <c r="Y7" s="279"/>
      <c r="Z7" s="279"/>
      <c r="AA7" s="279"/>
      <c r="AB7" s="276" t="s">
        <v>100</v>
      </c>
      <c r="AC7" s="277">
        <f>IF(K29="","",IF(K29=H25,H33,IF(K29=H33,H25)))</f>
      </c>
      <c r="AD7" s="280">
        <f>IF(AC7="",AC7,VLOOKUP(AC7,'Список уч-ов'!$A:$M,11,FALSE))</f>
      </c>
      <c r="AE7" s="279"/>
      <c r="AF7" s="279"/>
      <c r="AG7" s="281"/>
      <c r="AH7" s="276">
        <v>-30</v>
      </c>
      <c r="AI7" s="277">
        <f>IF(N53="","",IF(N53=K45,K61,IF(N53=K61,K45)))</f>
      </c>
      <c r="AJ7" s="280">
        <f>IF(AI7="",AI7,VLOOKUP(AI7,'Список уч-ов'!$A:$M,11,FALSE))</f>
      </c>
      <c r="AK7" s="282"/>
      <c r="AL7" s="283"/>
      <c r="AM7" s="284"/>
    </row>
    <row r="8" spans="1:38" ht="12.75" customHeight="1">
      <c r="A8" s="327">
        <v>2</v>
      </c>
      <c r="B8" s="232"/>
      <c r="C8" s="328">
        <f>IF(B8="",B8,VLOOKUP(B8,'Список уч-ов'!$A:$M,3,FALSE))</f>
        <v>0</v>
      </c>
      <c r="D8" s="329">
        <f>IF(B8="",B8,VLOOKUP(B8,'Список уч-ов'!$A:$K,7,FALSE))</f>
        <v>0</v>
      </c>
      <c r="E8" s="330"/>
      <c r="F8" s="331"/>
      <c r="G8" s="332"/>
      <c r="H8" s="333"/>
      <c r="I8" s="334"/>
      <c r="J8" s="334"/>
      <c r="K8" s="334"/>
      <c r="L8" s="334"/>
      <c r="M8" s="334"/>
      <c r="N8" s="334"/>
      <c r="O8" s="334"/>
      <c r="P8" s="334"/>
      <c r="Q8" s="334"/>
      <c r="R8" s="304"/>
      <c r="S8" s="279"/>
      <c r="T8" s="279"/>
      <c r="U8" s="279"/>
      <c r="V8" s="276">
        <v>-24</v>
      </c>
      <c r="W8" s="277">
        <f>IF(H65="","",IF(H65=E67,E63,IF(H65=E63,E67)))</f>
      </c>
      <c r="X8" s="280">
        <f>IF(W8="",W8,VLOOKUP(W8,'Список уч-ов'!$A:$M,11,FALSE))</f>
      </c>
      <c r="Y8" s="276"/>
      <c r="Z8" s="276"/>
      <c r="AA8" s="279"/>
      <c r="AB8" s="285"/>
      <c r="AC8" s="285"/>
      <c r="AD8" s="292"/>
      <c r="AE8" s="293"/>
      <c r="AF8" s="279"/>
      <c r="AG8" s="279"/>
      <c r="AH8" s="285"/>
      <c r="AI8" s="285"/>
      <c r="AJ8" s="292"/>
      <c r="AK8" s="294"/>
      <c r="AL8" s="283"/>
    </row>
    <row r="9" spans="1:39" ht="12.75" customHeight="1">
      <c r="A9" s="298"/>
      <c r="B9" s="229"/>
      <c r="C9" s="302"/>
      <c r="D9" s="340"/>
      <c r="E9" s="334"/>
      <c r="F9" s="829"/>
      <c r="G9" s="831">
        <v>17</v>
      </c>
      <c r="H9" s="341"/>
      <c r="I9" s="328">
        <f>IF(H9="",H9,VLOOKUP(H9,'Список уч-ов'!$A:$M,11,FALSE))</f>
        <v>0</v>
      </c>
      <c r="J9" s="318"/>
      <c r="K9" s="318"/>
      <c r="L9" s="334"/>
      <c r="M9" s="334"/>
      <c r="N9" s="334"/>
      <c r="O9" s="334"/>
      <c r="P9" s="334"/>
      <c r="Q9" s="334"/>
      <c r="R9" s="304"/>
      <c r="S9" s="276">
        <v>-1</v>
      </c>
      <c r="T9" s="277">
        <f>IF(E7="","",IF(E7=B8,B6,IF(E7=B6,B8)))</f>
      </c>
      <c r="U9" s="289">
        <f>IF(T9="",T9,VLOOKUP(T9,'Список уч-ов'!$A:$M,11,FALSE))</f>
      </c>
      <c r="V9" s="285"/>
      <c r="W9" s="285"/>
      <c r="X9" s="286"/>
      <c r="Y9" s="305">
        <v>40</v>
      </c>
      <c r="Z9" s="306"/>
      <c r="AA9" s="280">
        <f>IF(Z9="",Z9,VLOOKUP(Z9,'Список уч-ов'!$A:$M,11,FALSE))</f>
        <v>0</v>
      </c>
      <c r="AB9" s="307"/>
      <c r="AC9" s="307"/>
      <c r="AD9" s="829"/>
      <c r="AE9" s="830" t="s">
        <v>66</v>
      </c>
      <c r="AF9" s="288"/>
      <c r="AG9" s="309">
        <f>IF(AF9="",AF9,VLOOKUP(AF9,'Список уч-ов'!$A:$M,11,FALSE))</f>
        <v>0</v>
      </c>
      <c r="AH9" s="307"/>
      <c r="AI9" s="307"/>
      <c r="AJ9" s="310"/>
      <c r="AK9" s="311"/>
      <c r="AL9" s="283"/>
      <c r="AM9" s="312"/>
    </row>
    <row r="10" spans="1:39" ht="12.75" customHeight="1">
      <c r="A10" s="298">
        <v>3</v>
      </c>
      <c r="B10" s="230"/>
      <c r="C10" s="317">
        <f>IF(B10="",B10,VLOOKUP(B10,'Список уч-ов'!$A:$M,3,FALSE))</f>
        <v>0</v>
      </c>
      <c r="D10" s="344">
        <f>IF(B10="",B10,VLOOKUP(B10,'Список уч-ов'!$A:$K,7,FALSE))</f>
        <v>0</v>
      </c>
      <c r="E10" s="301"/>
      <c r="F10" s="829"/>
      <c r="G10" s="831"/>
      <c r="H10" s="345"/>
      <c r="I10" s="346"/>
      <c r="J10" s="332"/>
      <c r="K10" s="333"/>
      <c r="L10" s="334"/>
      <c r="M10" s="334"/>
      <c r="N10" s="334"/>
      <c r="O10" s="334"/>
      <c r="P10" s="334"/>
      <c r="Q10" s="334"/>
      <c r="R10" s="304"/>
      <c r="S10" s="285"/>
      <c r="T10" s="285"/>
      <c r="U10" s="286"/>
      <c r="V10" s="320" t="s">
        <v>35</v>
      </c>
      <c r="W10" s="321"/>
      <c r="X10" s="309">
        <f>IF(W10="",W10,VLOOKUP(W10,'Список уч-ов'!$A:$M,11,FALSE))</f>
        <v>0</v>
      </c>
      <c r="Y10" s="322"/>
      <c r="Z10" s="323"/>
      <c r="AA10" s="285"/>
      <c r="AB10" s="320"/>
      <c r="AC10" s="307"/>
      <c r="AD10" s="829"/>
      <c r="AE10" s="830"/>
      <c r="AF10" s="324"/>
      <c r="AG10" s="276"/>
      <c r="AH10" s="320"/>
      <c r="AI10" s="307"/>
      <c r="AJ10" s="829"/>
      <c r="AK10" s="835">
        <v>58</v>
      </c>
      <c r="AL10" s="325"/>
      <c r="AM10" s="326">
        <f>IF(AL10="",AL10,VLOOKUP(AL10,'Список уч-ов'!$A:$M,11,FALSE))</f>
        <v>0</v>
      </c>
    </row>
    <row r="11" spans="1:39" ht="12.75" customHeight="1">
      <c r="A11" s="314"/>
      <c r="B11" s="231"/>
      <c r="C11" s="286"/>
      <c r="D11" s="315">
        <v>2</v>
      </c>
      <c r="E11" s="316"/>
      <c r="F11" s="328">
        <f>IF(E11="",E11,VLOOKUP(E11,'Список уч-ов'!$A:$M,11,FALSE))</f>
        <v>0</v>
      </c>
      <c r="G11" s="349"/>
      <c r="H11" s="350"/>
      <c r="I11" s="351"/>
      <c r="J11" s="352"/>
      <c r="K11" s="351"/>
      <c r="L11" s="334"/>
      <c r="M11" s="334"/>
      <c r="N11" s="334"/>
      <c r="O11" s="334"/>
      <c r="P11" s="334"/>
      <c r="Q11" s="334"/>
      <c r="R11" s="304"/>
      <c r="S11" s="296">
        <v>-2</v>
      </c>
      <c r="T11" s="297">
        <f>IF(E11="","",IF(E11=B10,B12,IF(E11=B12,B10)))</f>
      </c>
      <c r="U11" s="309">
        <f>IF(T11="",T11,VLOOKUP(T11,'Список уч-ов'!$A:$M,11,FALSE))</f>
      </c>
      <c r="V11" s="335"/>
      <c r="W11" s="276"/>
      <c r="X11" s="278"/>
      <c r="Y11" s="278"/>
      <c r="Z11" s="278"/>
      <c r="AA11" s="829"/>
      <c r="AB11" s="830" t="s">
        <v>62</v>
      </c>
      <c r="AC11" s="321"/>
      <c r="AD11" s="309">
        <f>IF(AC11="",AC11,VLOOKUP(AC11,'Список уч-ов'!$A:$M,11,FALSE))</f>
        <v>0</v>
      </c>
      <c r="AE11" s="336"/>
      <c r="AF11" s="337"/>
      <c r="AG11" s="337"/>
      <c r="AH11" s="338"/>
      <c r="AI11" s="307"/>
      <c r="AJ11" s="829"/>
      <c r="AK11" s="835"/>
      <c r="AL11" s="283"/>
      <c r="AM11" s="287"/>
    </row>
    <row r="12" spans="1:39" ht="12.75" customHeight="1">
      <c r="A12" s="327">
        <v>4</v>
      </c>
      <c r="B12" s="232"/>
      <c r="C12" s="328">
        <f>IF(B12="",B12,VLOOKUP(B12,'Список уч-ов'!$A:$M,3,FALSE))</f>
        <v>0</v>
      </c>
      <c r="D12" s="329">
        <f>IF(B12="",B12,VLOOKUP(B12,'Список уч-ов'!$A:$K,7,FALSE))</f>
        <v>0</v>
      </c>
      <c r="E12" s="330"/>
      <c r="F12" s="334"/>
      <c r="G12" s="353"/>
      <c r="H12" s="353"/>
      <c r="I12" s="351"/>
      <c r="J12" s="352"/>
      <c r="K12" s="351"/>
      <c r="L12" s="334"/>
      <c r="M12" s="334"/>
      <c r="N12" s="334"/>
      <c r="O12" s="334"/>
      <c r="P12" s="334"/>
      <c r="Q12" s="334"/>
      <c r="R12" s="304"/>
      <c r="S12" s="276"/>
      <c r="T12" s="276"/>
      <c r="U12" s="281"/>
      <c r="V12" s="276">
        <v>-23</v>
      </c>
      <c r="W12" s="277">
        <f>IF(H57="","",IF(H57=E59,E55,IF(H57=E55,E59)))</f>
      </c>
      <c r="X12" s="280">
        <f>IF(W12="",W12,VLOOKUP(W12,'Список уч-ов'!$A:$M,11,FALSE))</f>
      </c>
      <c r="Y12" s="276"/>
      <c r="Z12" s="276"/>
      <c r="AA12" s="829"/>
      <c r="AB12" s="830"/>
      <c r="AC12" s="276"/>
      <c r="AD12" s="276"/>
      <c r="AE12" s="337"/>
      <c r="AF12" s="337"/>
      <c r="AG12" s="337"/>
      <c r="AH12" s="338"/>
      <c r="AI12" s="307"/>
      <c r="AJ12" s="337"/>
      <c r="AK12" s="311"/>
      <c r="AL12" s="283"/>
      <c r="AM12" s="406"/>
    </row>
    <row r="13" spans="1:39" ht="12.75" customHeight="1">
      <c r="A13" s="298"/>
      <c r="B13" s="229"/>
      <c r="C13" s="302"/>
      <c r="D13" s="340"/>
      <c r="E13" s="334"/>
      <c r="F13" s="334"/>
      <c r="G13" s="334"/>
      <c r="H13" s="334"/>
      <c r="I13" s="829"/>
      <c r="J13" s="831">
        <v>25</v>
      </c>
      <c r="K13" s="341"/>
      <c r="L13" s="317">
        <f>IF(K13="",K13,VLOOKUP(K13,'Список уч-ов'!$A:$M,11,FALSE))</f>
        <v>0</v>
      </c>
      <c r="M13" s="318"/>
      <c r="N13" s="318"/>
      <c r="O13" s="334"/>
      <c r="P13" s="334"/>
      <c r="Q13" s="334"/>
      <c r="R13" s="334"/>
      <c r="S13" s="276">
        <v>-3</v>
      </c>
      <c r="T13" s="277">
        <f>IF(E15="","",IF(E15=B16,B14,IF(E15=B14,B16)))</f>
      </c>
      <c r="U13" s="280">
        <f>IF(T13="",T13,VLOOKUP(T13,'Список уч-ов'!$A:$M,11,FALSE))</f>
      </c>
      <c r="V13" s="285"/>
      <c r="W13" s="285"/>
      <c r="X13" s="286"/>
      <c r="Y13" s="305">
        <v>41</v>
      </c>
      <c r="Z13" s="347"/>
      <c r="AA13" s="309">
        <f>IF(Z13="",Z13,VLOOKUP(Z13,'Список уч-ов'!$A:$M,11,FALSE))</f>
        <v>0</v>
      </c>
      <c r="AB13" s="335"/>
      <c r="AC13" s="276"/>
      <c r="AD13" s="281"/>
      <c r="AE13" s="337"/>
      <c r="AF13" s="337"/>
      <c r="AG13" s="829"/>
      <c r="AH13" s="830" t="s">
        <v>70</v>
      </c>
      <c r="AI13" s="321"/>
      <c r="AJ13" s="309">
        <f>IF(AI13="",AI13,VLOOKUP(AI13,'Список уч-ов'!$A:$M,11,FALSE))</f>
        <v>0</v>
      </c>
      <c r="AK13" s="348"/>
      <c r="AL13" s="283"/>
      <c r="AM13" s="406"/>
    </row>
    <row r="14" spans="1:39" ht="12.75" customHeight="1">
      <c r="A14" s="298">
        <v>5</v>
      </c>
      <c r="B14" s="230"/>
      <c r="C14" s="317">
        <f>IF(B14="",B14,VLOOKUP(B14,'Список уч-ов'!$A:$M,3,FALSE))</f>
        <v>0</v>
      </c>
      <c r="D14" s="344">
        <f>IF(B14="",B14,VLOOKUP(B14,'Список уч-ов'!$A:$K,7,FALSE))</f>
        <v>0</v>
      </c>
      <c r="E14" s="301"/>
      <c r="F14" s="334"/>
      <c r="G14" s="334"/>
      <c r="H14" s="334"/>
      <c r="I14" s="829"/>
      <c r="J14" s="831"/>
      <c r="K14" s="345"/>
      <c r="L14" s="331"/>
      <c r="M14" s="332"/>
      <c r="N14" s="333"/>
      <c r="O14" s="334"/>
      <c r="P14" s="334"/>
      <c r="Q14" s="334"/>
      <c r="R14" s="304"/>
      <c r="S14" s="285"/>
      <c r="T14" s="285"/>
      <c r="U14" s="286"/>
      <c r="V14" s="320" t="s">
        <v>36</v>
      </c>
      <c r="W14" s="321"/>
      <c r="X14" s="309">
        <f>IF(W14="",W14,VLOOKUP(W14,'Список уч-ов'!$A:$M,11,FALSE))</f>
        <v>0</v>
      </c>
      <c r="Y14" s="322"/>
      <c r="Z14" s="313"/>
      <c r="AA14" s="276"/>
      <c r="AB14" s="276"/>
      <c r="AC14" s="276"/>
      <c r="AD14" s="281"/>
      <c r="AE14" s="337"/>
      <c r="AF14" s="337"/>
      <c r="AG14" s="829"/>
      <c r="AH14" s="830"/>
      <c r="AI14" s="276"/>
      <c r="AJ14" s="276"/>
      <c r="AK14" s="282"/>
      <c r="AL14" s="283"/>
      <c r="AM14" s="406"/>
    </row>
    <row r="15" spans="1:39" ht="12.75" customHeight="1">
      <c r="A15" s="314"/>
      <c r="B15" s="231"/>
      <c r="C15" s="286"/>
      <c r="D15" s="315">
        <v>3</v>
      </c>
      <c r="E15" s="316"/>
      <c r="F15" s="317">
        <f>IF(E15="",E15,VLOOKUP(E15,'Список уч-ов'!$A:$M,11,FALSE))</f>
        <v>0</v>
      </c>
      <c r="G15" s="318"/>
      <c r="H15" s="318"/>
      <c r="I15" s="351"/>
      <c r="J15" s="352"/>
      <c r="K15" s="351"/>
      <c r="L15" s="351"/>
      <c r="M15" s="352"/>
      <c r="N15" s="351"/>
      <c r="O15" s="334"/>
      <c r="P15" s="334"/>
      <c r="Q15" s="334"/>
      <c r="R15" s="304"/>
      <c r="S15" s="296">
        <v>-4</v>
      </c>
      <c r="T15" s="297">
        <f>IF(E19="","",IF(E19=B20,B18,IF(E19=B18,B20)))</f>
      </c>
      <c r="U15" s="309">
        <f>IF(T15="",T15,VLOOKUP(T15,'Список уч-ов'!$A:$M,11,FALSE))</f>
      </c>
      <c r="V15" s="335"/>
      <c r="W15" s="276"/>
      <c r="X15" s="276"/>
      <c r="Y15" s="278"/>
      <c r="Z15" s="278"/>
      <c r="AA15" s="281"/>
      <c r="AB15" s="276" t="s">
        <v>101</v>
      </c>
      <c r="AC15" s="277">
        <f>IF(K13="","",IF(K13=H9,H17,IF(K13=H17,H9)))</f>
      </c>
      <c r="AD15" s="280">
        <f>IF(AC15="",AC15,VLOOKUP(AC15,'Список уч-ов'!$A:$M,11,FALSE))</f>
      </c>
      <c r="AE15" s="337"/>
      <c r="AF15" s="337"/>
      <c r="AG15" s="337"/>
      <c r="AH15" s="338"/>
      <c r="AI15" s="276"/>
      <c r="AJ15" s="281"/>
      <c r="AK15" s="282"/>
      <c r="AL15" s="283"/>
      <c r="AM15" s="407" t="s">
        <v>44</v>
      </c>
    </row>
    <row r="16" spans="1:39" ht="12.75" customHeight="1">
      <c r="A16" s="327">
        <v>6</v>
      </c>
      <c r="B16" s="232"/>
      <c r="C16" s="328">
        <f>IF(B16="",B16,VLOOKUP(B16,'Список уч-ов'!$A:$M,3,FALSE))</f>
        <v>0</v>
      </c>
      <c r="D16" s="329">
        <f>IF(B16="",B16,VLOOKUP(B16,'Список уч-ов'!$A:$K,7,FALSE))</f>
        <v>0</v>
      </c>
      <c r="E16" s="330"/>
      <c r="F16" s="331"/>
      <c r="G16" s="332"/>
      <c r="H16" s="333"/>
      <c r="I16" s="351"/>
      <c r="J16" s="352"/>
      <c r="K16" s="351"/>
      <c r="L16" s="351"/>
      <c r="M16" s="352"/>
      <c r="N16" s="351"/>
      <c r="O16" s="334"/>
      <c r="P16" s="334"/>
      <c r="Q16" s="334"/>
      <c r="R16" s="304"/>
      <c r="S16" s="276"/>
      <c r="T16" s="276"/>
      <c r="U16" s="281"/>
      <c r="V16" s="276">
        <v>-22</v>
      </c>
      <c r="W16" s="277">
        <f>IF(H49="","",IF(H49=E47,E51,IF(H49=E51,E47)))</f>
      </c>
      <c r="X16" s="280">
        <f>IF(W16="",W16,VLOOKUP(W16,'Список уч-ов'!$A:$M,11,FALSE))</f>
      </c>
      <c r="Y16" s="276"/>
      <c r="Z16" s="276"/>
      <c r="AA16" s="281"/>
      <c r="AB16" s="285"/>
      <c r="AC16" s="285"/>
      <c r="AD16" s="324"/>
      <c r="AE16" s="293"/>
      <c r="AF16" s="337"/>
      <c r="AG16" s="337"/>
      <c r="AH16" s="338"/>
      <c r="AI16" s="276"/>
      <c r="AJ16" s="281"/>
      <c r="AK16" s="282"/>
      <c r="AL16" s="283"/>
      <c r="AM16" s="426">
        <f>IF(AL19="",AL19,VLOOKUP(AL19,'Список уч-ов'!$A:$K,7,FALSE))</f>
        <v>0</v>
      </c>
    </row>
    <row r="17" spans="1:39" ht="12.75" customHeight="1">
      <c r="A17" s="298"/>
      <c r="B17" s="229"/>
      <c r="C17" s="358"/>
      <c r="D17" s="340"/>
      <c r="E17" s="334"/>
      <c r="F17" s="829"/>
      <c r="G17" s="831" t="s">
        <v>26</v>
      </c>
      <c r="H17" s="341"/>
      <c r="I17" s="328">
        <f>IF(H17="",H17,VLOOKUP(H17,'Список уч-ов'!$A:$M,11,FALSE))</f>
        <v>0</v>
      </c>
      <c r="J17" s="349"/>
      <c r="K17" s="350"/>
      <c r="L17" s="351"/>
      <c r="M17" s="352"/>
      <c r="N17" s="351"/>
      <c r="O17" s="334"/>
      <c r="P17" s="334"/>
      <c r="Q17" s="334"/>
      <c r="R17" s="304"/>
      <c r="S17" s="276">
        <v>-5</v>
      </c>
      <c r="T17" s="277">
        <f>IF(E23="","",IF(E23=B24,B22,IF(E23=B22,B24)))</f>
      </c>
      <c r="U17" s="280">
        <f>IF(T17="",T17,VLOOKUP(T17,'Список уч-ов'!$A:$M,11,FALSE))</f>
      </c>
      <c r="V17" s="285"/>
      <c r="W17" s="285"/>
      <c r="X17" s="286"/>
      <c r="Y17" s="305">
        <v>42</v>
      </c>
      <c r="Z17" s="306"/>
      <c r="AA17" s="280">
        <f>IF(Z17="",Z17,VLOOKUP(Z17,'Список уч-ов'!$A:$M,11,FALSE))</f>
        <v>0</v>
      </c>
      <c r="AB17" s="307"/>
      <c r="AC17" s="307"/>
      <c r="AD17" s="829"/>
      <c r="AE17" s="830" t="s">
        <v>67</v>
      </c>
      <c r="AF17" s="354"/>
      <c r="AG17" s="309">
        <f>IF(AF17="",AF17,VLOOKUP(AF17,'Список уч-ов'!$A:$M,11,FALSE))</f>
        <v>0</v>
      </c>
      <c r="AH17" s="335"/>
      <c r="AI17" s="276"/>
      <c r="AJ17" s="281"/>
      <c r="AK17" s="282"/>
      <c r="AL17" s="283"/>
      <c r="AM17" s="823">
        <f>IF(AL19="",AL19,VLOOKUP(AL19,'Список уч-ов'!$A:$M,3,FALSE))</f>
        <v>0</v>
      </c>
    </row>
    <row r="18" spans="1:39" ht="12.75" customHeight="1">
      <c r="A18" s="298">
        <v>7</v>
      </c>
      <c r="B18" s="230"/>
      <c r="C18" s="317">
        <f>IF(B18="",B18,VLOOKUP(B18,'Список уч-ов'!$A:$M,3,FALSE))</f>
        <v>0</v>
      </c>
      <c r="D18" s="344">
        <f>IF(B18="",B18,VLOOKUP(B18,'Список уч-ов'!$A:$K,7,FALSE))</f>
        <v>0</v>
      </c>
      <c r="E18" s="301"/>
      <c r="F18" s="829"/>
      <c r="G18" s="831"/>
      <c r="H18" s="345"/>
      <c r="I18" s="334"/>
      <c r="J18" s="353"/>
      <c r="K18" s="353"/>
      <c r="L18" s="351"/>
      <c r="M18" s="352"/>
      <c r="N18" s="351"/>
      <c r="O18" s="334"/>
      <c r="P18" s="334"/>
      <c r="Q18" s="334"/>
      <c r="R18" s="304"/>
      <c r="S18" s="285"/>
      <c r="T18" s="285"/>
      <c r="U18" s="286"/>
      <c r="V18" s="320" t="s">
        <v>37</v>
      </c>
      <c r="W18" s="321"/>
      <c r="X18" s="309">
        <f>IF(W18="",W18,VLOOKUP(W18,'Список уч-ов'!$A:$M,11,FALSE))</f>
        <v>0</v>
      </c>
      <c r="Y18" s="322"/>
      <c r="Z18" s="323"/>
      <c r="AA18" s="285"/>
      <c r="AB18" s="320"/>
      <c r="AC18" s="307"/>
      <c r="AD18" s="829"/>
      <c r="AE18" s="830"/>
      <c r="AF18" s="281"/>
      <c r="AG18" s="276"/>
      <c r="AH18" s="276"/>
      <c r="AI18" s="276"/>
      <c r="AJ18" s="281"/>
      <c r="AK18" s="356"/>
      <c r="AL18" s="356"/>
      <c r="AM18" s="823"/>
    </row>
    <row r="19" spans="1:39" ht="12.75" customHeight="1">
      <c r="A19" s="314"/>
      <c r="B19" s="231"/>
      <c r="C19" s="286"/>
      <c r="D19" s="315">
        <v>4</v>
      </c>
      <c r="E19" s="316"/>
      <c r="F19" s="328">
        <f>IF(E19="",E19,VLOOKUP(E19,'Список уч-ов'!$A:$M,11,FALSE))</f>
        <v>0</v>
      </c>
      <c r="G19" s="349"/>
      <c r="H19" s="350"/>
      <c r="I19" s="334"/>
      <c r="J19" s="334"/>
      <c r="K19" s="334"/>
      <c r="L19" s="351"/>
      <c r="M19" s="352"/>
      <c r="N19" s="351"/>
      <c r="O19" s="334"/>
      <c r="P19" s="334"/>
      <c r="Q19" s="334"/>
      <c r="R19" s="304"/>
      <c r="S19" s="296">
        <v>-6</v>
      </c>
      <c r="T19" s="297">
        <f>IF(E27="","",IF(E27=B26,B28,IF(E27=B28,B26)))</f>
      </c>
      <c r="U19" s="309">
        <f>IF(T19="",T19,VLOOKUP(T19,'Список уч-ов'!$A:$M,11,FALSE))</f>
      </c>
      <c r="V19" s="335"/>
      <c r="W19" s="276"/>
      <c r="X19" s="278"/>
      <c r="Y19" s="278"/>
      <c r="Z19" s="278"/>
      <c r="AA19" s="829"/>
      <c r="AB19" s="830" t="s">
        <v>63</v>
      </c>
      <c r="AC19" s="321"/>
      <c r="AD19" s="309">
        <f>IF(AC19="",AC19,VLOOKUP(AC19,'Список уч-ов'!$A:$M,11,FALSE))</f>
        <v>0</v>
      </c>
      <c r="AE19" s="336"/>
      <c r="AF19" s="281"/>
      <c r="AG19" s="281"/>
      <c r="AH19" s="276"/>
      <c r="AI19" s="276"/>
      <c r="AJ19" s="281"/>
      <c r="AK19" s="282"/>
      <c r="AL19" s="325"/>
      <c r="AM19" s="824"/>
    </row>
    <row r="20" spans="1:39" ht="12.75" customHeight="1">
      <c r="A20" s="327">
        <v>8</v>
      </c>
      <c r="B20" s="232"/>
      <c r="C20" s="328">
        <f>IF(B20="",B20,VLOOKUP(B20,'Список уч-ов'!$A:$M,3,FALSE))</f>
        <v>0</v>
      </c>
      <c r="D20" s="329">
        <f>IF(B20="",B20,VLOOKUP(B20,'Список уч-ов'!$A:$K,7,FALSE))</f>
        <v>0</v>
      </c>
      <c r="E20" s="330"/>
      <c r="F20" s="334"/>
      <c r="G20" s="353"/>
      <c r="H20" s="353"/>
      <c r="I20" s="334"/>
      <c r="J20" s="334"/>
      <c r="K20" s="334"/>
      <c r="L20" s="351"/>
      <c r="M20" s="352"/>
      <c r="N20" s="351"/>
      <c r="O20" s="334"/>
      <c r="P20" s="334"/>
      <c r="Q20" s="334"/>
      <c r="R20" s="304"/>
      <c r="S20" s="276"/>
      <c r="T20" s="276"/>
      <c r="U20" s="359"/>
      <c r="V20" s="276">
        <v>-21</v>
      </c>
      <c r="W20" s="277">
        <f>IF(H41="","",IF(H41=E43,E39,IF(H41=E39,E43)))</f>
      </c>
      <c r="X20" s="280">
        <f>IF(W20="",W20,VLOOKUP(W20,'Список уч-ов'!$A:$M,11,FALSE))</f>
      </c>
      <c r="Y20" s="276"/>
      <c r="Z20" s="276"/>
      <c r="AA20" s="829"/>
      <c r="AB20" s="830"/>
      <c r="AC20" s="276"/>
      <c r="AD20" s="276"/>
      <c r="AE20" s="281"/>
      <c r="AF20" s="281"/>
      <c r="AG20" s="281"/>
      <c r="AH20" s="276"/>
      <c r="AI20" s="276"/>
      <c r="AJ20" s="281"/>
      <c r="AK20" s="282"/>
      <c r="AL20" s="283"/>
      <c r="AM20" s="408"/>
    </row>
    <row r="21" spans="1:39" ht="12.75" customHeight="1">
      <c r="A21" s="298"/>
      <c r="B21" s="229"/>
      <c r="C21" s="302"/>
      <c r="D21" s="340"/>
      <c r="E21" s="334"/>
      <c r="F21" s="334"/>
      <c r="G21" s="334"/>
      <c r="H21" s="334"/>
      <c r="I21" s="334"/>
      <c r="J21" s="334"/>
      <c r="K21" s="334"/>
      <c r="L21" s="829"/>
      <c r="M21" s="831">
        <v>29</v>
      </c>
      <c r="N21" s="360"/>
      <c r="O21" s="328">
        <f>IF(N21="",N21,VLOOKUP(N21,'Список уч-ов'!$A:$M,11,FALSE))</f>
        <v>0</v>
      </c>
      <c r="P21" s="318"/>
      <c r="Q21" s="318"/>
      <c r="R21" s="304"/>
      <c r="S21" s="276">
        <v>-7</v>
      </c>
      <c r="T21" s="277">
        <f>IF(E31="","",IF(E31=B30,B32,IF(E31=B32,B30)))</f>
      </c>
      <c r="U21" s="280">
        <f>IF(T21="",T21,VLOOKUP(T21,'Список уч-ов'!$A:$M,11,FALSE))</f>
      </c>
      <c r="V21" s="285"/>
      <c r="W21" s="285"/>
      <c r="X21" s="286"/>
      <c r="Y21" s="305">
        <v>43</v>
      </c>
      <c r="Z21" s="347"/>
      <c r="AA21" s="309">
        <f>IF(Z21="",Z21,VLOOKUP(Z21,'Список уч-ов'!$A:$M,11,FALSE))</f>
        <v>0</v>
      </c>
      <c r="AB21" s="335"/>
      <c r="AC21" s="276"/>
      <c r="AD21" s="281"/>
      <c r="AE21" s="281"/>
      <c r="AF21" s="281"/>
      <c r="AG21" s="281"/>
      <c r="AH21" s="276"/>
      <c r="AI21" s="276"/>
      <c r="AJ21" s="281"/>
      <c r="AK21" s="282"/>
      <c r="AL21" s="283"/>
      <c r="AM21" s="406"/>
    </row>
    <row r="22" spans="1:39" ht="12.75" customHeight="1">
      <c r="A22" s="298">
        <v>9</v>
      </c>
      <c r="B22" s="230"/>
      <c r="C22" s="317">
        <f>IF(B22="",B22,VLOOKUP(B22,'Список уч-ов'!$A:$M,3,FALSE))</f>
        <v>0</v>
      </c>
      <c r="D22" s="344">
        <f>IF(B22="",B22,VLOOKUP(B22,'Список уч-ов'!$A:$K,7,FALSE))</f>
        <v>0</v>
      </c>
      <c r="E22" s="301"/>
      <c r="F22" s="334"/>
      <c r="G22" s="334"/>
      <c r="H22" s="334"/>
      <c r="I22" s="334"/>
      <c r="J22" s="334"/>
      <c r="K22" s="334"/>
      <c r="L22" s="829"/>
      <c r="M22" s="831"/>
      <c r="N22" s="345"/>
      <c r="O22" s="334"/>
      <c r="P22" s="332"/>
      <c r="Q22" s="333"/>
      <c r="R22" s="304"/>
      <c r="S22" s="285"/>
      <c r="T22" s="285"/>
      <c r="U22" s="286"/>
      <c r="V22" s="320" t="s">
        <v>38</v>
      </c>
      <c r="W22" s="321"/>
      <c r="X22" s="309">
        <f>IF(W22="",W22,VLOOKUP(W22,'Список уч-ов'!$A:$M,11,FALSE))</f>
        <v>0</v>
      </c>
      <c r="Y22" s="322"/>
      <c r="Z22" s="313"/>
      <c r="AA22" s="276"/>
      <c r="AB22" s="276"/>
      <c r="AC22" s="276"/>
      <c r="AD22" s="281"/>
      <c r="AE22" s="281"/>
      <c r="AF22" s="281"/>
      <c r="AG22" s="281"/>
      <c r="AH22" s="276"/>
      <c r="AI22" s="276"/>
      <c r="AJ22" s="281"/>
      <c r="AK22" s="282"/>
      <c r="AL22" s="283"/>
      <c r="AM22" s="406"/>
    </row>
    <row r="23" spans="1:39" ht="12.75" customHeight="1">
      <c r="A23" s="314"/>
      <c r="B23" s="231"/>
      <c r="C23" s="286"/>
      <c r="D23" s="315">
        <v>5</v>
      </c>
      <c r="E23" s="316"/>
      <c r="F23" s="317">
        <f>IF(E23="",E23,VLOOKUP(E23,'Список уч-ов'!$A:$M,11,FALSE))</f>
        <v>0</v>
      </c>
      <c r="G23" s="318"/>
      <c r="H23" s="318"/>
      <c r="I23" s="334"/>
      <c r="J23" s="334"/>
      <c r="K23" s="334"/>
      <c r="L23" s="351"/>
      <c r="M23" s="352"/>
      <c r="N23" s="351"/>
      <c r="O23" s="334"/>
      <c r="P23" s="352"/>
      <c r="Q23" s="351"/>
      <c r="R23" s="304"/>
      <c r="S23" s="296">
        <v>-8</v>
      </c>
      <c r="T23" s="297">
        <f>IF(E35="","",IF(E35=B36,B34,IF(E35=B34,B36)))</f>
      </c>
      <c r="U23" s="309">
        <f>IF(T23="",T23,VLOOKUP(T23,'Список уч-ов'!$A:$M,11,FALSE))</f>
      </c>
      <c r="V23" s="335"/>
      <c r="W23" s="276"/>
      <c r="X23" s="278"/>
      <c r="Y23" s="278"/>
      <c r="Z23" s="278"/>
      <c r="AA23" s="281"/>
      <c r="AB23" s="276" t="s">
        <v>102</v>
      </c>
      <c r="AC23" s="277">
        <f>IF(K61="","",IF(K61=H57,H65,IF(K61=H65,H57)))</f>
      </c>
      <c r="AD23" s="280">
        <f>IF(AC23="",AC23,VLOOKUP(AC23,'Список уч-ов'!$A:$M,11,FALSE))</f>
      </c>
      <c r="AE23" s="281"/>
      <c r="AF23" s="281"/>
      <c r="AG23" s="281"/>
      <c r="AH23" s="276">
        <v>-29</v>
      </c>
      <c r="AI23" s="277">
        <f>IF(N21="","",IF(N21=K13,K29,IF(N21=K29,K13)))</f>
      </c>
      <c r="AJ23" s="280">
        <f>IF(AI23="",AI23,VLOOKUP(AI23,'Список уч-ов'!$A:$M,11,FALSE))</f>
      </c>
      <c r="AK23" s="282"/>
      <c r="AL23" s="283"/>
      <c r="AM23" s="406"/>
    </row>
    <row r="24" spans="1:39" ht="12.75" customHeight="1">
      <c r="A24" s="327">
        <v>10</v>
      </c>
      <c r="B24" s="232"/>
      <c r="C24" s="328">
        <f>IF(B24="",B24,VLOOKUP(B24,'Список уч-ов'!$A:$M,3,FALSE))</f>
        <v>0</v>
      </c>
      <c r="D24" s="329">
        <f>IF(B24="",B24,VLOOKUP(B24,'Список уч-ов'!$A:$K,7,FALSE))</f>
        <v>0</v>
      </c>
      <c r="E24" s="330"/>
      <c r="F24" s="331"/>
      <c r="G24" s="332"/>
      <c r="H24" s="333"/>
      <c r="I24" s="334"/>
      <c r="J24" s="334"/>
      <c r="K24" s="334"/>
      <c r="L24" s="351"/>
      <c r="M24" s="352"/>
      <c r="N24" s="351"/>
      <c r="O24" s="334"/>
      <c r="P24" s="352"/>
      <c r="Q24" s="351"/>
      <c r="R24" s="304"/>
      <c r="S24" s="276"/>
      <c r="T24" s="276"/>
      <c r="U24" s="281"/>
      <c r="V24" s="276">
        <v>-20</v>
      </c>
      <c r="W24" s="277">
        <f>IF(H33="","",IF(H33=E31,E35,IF(H33=E35,E31)))</f>
      </c>
      <c r="X24" s="280">
        <f>IF(W24="",W24,VLOOKUP(W24,'Список уч-ов'!$A:$M,11,FALSE))</f>
      </c>
      <c r="Y24" s="276"/>
      <c r="Z24" s="276"/>
      <c r="AA24" s="281"/>
      <c r="AB24" s="285"/>
      <c r="AC24" s="285"/>
      <c r="AD24" s="324"/>
      <c r="AE24" s="293"/>
      <c r="AF24" s="281"/>
      <c r="AG24" s="281"/>
      <c r="AH24" s="324"/>
      <c r="AI24" s="324"/>
      <c r="AJ24" s="324"/>
      <c r="AK24" s="294"/>
      <c r="AL24" s="283"/>
      <c r="AM24" s="407"/>
    </row>
    <row r="25" spans="1:39" ht="12.75" customHeight="1">
      <c r="A25" s="298"/>
      <c r="B25" s="229"/>
      <c r="C25" s="302"/>
      <c r="D25" s="340"/>
      <c r="E25" s="334"/>
      <c r="F25" s="829"/>
      <c r="G25" s="831" t="s">
        <v>27</v>
      </c>
      <c r="H25" s="341"/>
      <c r="I25" s="317">
        <f>IF(H25="",H25,VLOOKUP(H25,'Список уч-ов'!$A:$M,11,FALSE))</f>
        <v>0</v>
      </c>
      <c r="J25" s="318"/>
      <c r="K25" s="318"/>
      <c r="L25" s="351"/>
      <c r="M25" s="352"/>
      <c r="N25" s="351"/>
      <c r="O25" s="334"/>
      <c r="P25" s="352"/>
      <c r="Q25" s="351"/>
      <c r="R25" s="304"/>
      <c r="S25" s="276">
        <v>-9</v>
      </c>
      <c r="T25" s="277">
        <f>IF(E39="","",IF(E39=B40,B38,IF(E39=B38,B40)))</f>
      </c>
      <c r="U25" s="280">
        <f>IF(T25="",T25,VLOOKUP(T25,'Список уч-ов'!$A:$M,11,FALSE))</f>
      </c>
      <c r="V25" s="285"/>
      <c r="W25" s="285"/>
      <c r="X25" s="286"/>
      <c r="Y25" s="305">
        <v>44</v>
      </c>
      <c r="Z25" s="306"/>
      <c r="AA25" s="280">
        <f>IF(Z25="",Z25,VLOOKUP(Z25,'Список уч-ов'!$A:$M,11,FALSE))</f>
        <v>0</v>
      </c>
      <c r="AB25" s="307"/>
      <c r="AC25" s="307"/>
      <c r="AD25" s="829"/>
      <c r="AE25" s="830" t="s">
        <v>68</v>
      </c>
      <c r="AF25" s="361"/>
      <c r="AG25" s="280">
        <f>IF(AF25="",AF25,VLOOKUP(AF25,'Список уч-ов'!$A:$M,11,FALSE))</f>
        <v>0</v>
      </c>
      <c r="AH25" s="337"/>
      <c r="AI25" s="337"/>
      <c r="AJ25" s="337"/>
      <c r="AK25" s="311"/>
      <c r="AL25" s="283"/>
      <c r="AM25" s="409"/>
    </row>
    <row r="26" spans="1:39" ht="12.75" customHeight="1">
      <c r="A26" s="298">
        <v>11</v>
      </c>
      <c r="B26" s="230"/>
      <c r="C26" s="317">
        <f>IF(B26="",B26,VLOOKUP(B26,'Список уч-ов'!$A:$M,3,FALSE))</f>
        <v>0</v>
      </c>
      <c r="D26" s="344">
        <f>IF(B26="",B26,VLOOKUP(B26,'Список уч-ов'!$A:$K,7,FALSE))</f>
        <v>0</v>
      </c>
      <c r="E26" s="301"/>
      <c r="F26" s="829"/>
      <c r="G26" s="831"/>
      <c r="H26" s="345"/>
      <c r="I26" s="331"/>
      <c r="J26" s="332"/>
      <c r="K26" s="333"/>
      <c r="L26" s="351"/>
      <c r="M26" s="352"/>
      <c r="N26" s="351"/>
      <c r="O26" s="334"/>
      <c r="P26" s="352"/>
      <c r="Q26" s="351"/>
      <c r="R26" s="304"/>
      <c r="S26" s="285"/>
      <c r="T26" s="285"/>
      <c r="U26" s="286"/>
      <c r="V26" s="320" t="s">
        <v>39</v>
      </c>
      <c r="W26" s="321"/>
      <c r="X26" s="309">
        <f>IF(W26="",W26,VLOOKUP(W26,'Список уч-ов'!$A:$M,11,FALSE))</f>
        <v>0</v>
      </c>
      <c r="Y26" s="322"/>
      <c r="Z26" s="323"/>
      <c r="AA26" s="285"/>
      <c r="AB26" s="320"/>
      <c r="AC26" s="307"/>
      <c r="AD26" s="829"/>
      <c r="AE26" s="830"/>
      <c r="AF26" s="324"/>
      <c r="AG26" s="285"/>
      <c r="AH26" s="320"/>
      <c r="AI26" s="337"/>
      <c r="AJ26" s="829"/>
      <c r="AK26" s="835">
        <v>59</v>
      </c>
      <c r="AL26" s="325"/>
      <c r="AM26" s="410">
        <f>IF(AL26="",AL26,VLOOKUP(AL26,'Список уч-ов'!$A:$M,11,FALSE))</f>
        <v>0</v>
      </c>
    </row>
    <row r="27" spans="1:39" ht="12.75" customHeight="1">
      <c r="A27" s="314"/>
      <c r="B27" s="231"/>
      <c r="C27" s="286"/>
      <c r="D27" s="315">
        <v>6</v>
      </c>
      <c r="E27" s="316"/>
      <c r="F27" s="328">
        <f>IF(E27="",E27,VLOOKUP(E27,'Список уч-ов'!$A:$M,11,FALSE))</f>
        <v>0</v>
      </c>
      <c r="G27" s="349"/>
      <c r="H27" s="350"/>
      <c r="I27" s="351"/>
      <c r="J27" s="352"/>
      <c r="K27" s="351"/>
      <c r="L27" s="351"/>
      <c r="M27" s="352"/>
      <c r="N27" s="351"/>
      <c r="O27" s="334"/>
      <c r="P27" s="352"/>
      <c r="Q27" s="351"/>
      <c r="R27" s="304"/>
      <c r="S27" s="296">
        <v>-10</v>
      </c>
      <c r="T27" s="297">
        <f>IF(E43="","",IF(E43=B42,B44,IF(E43=B44,B42)))</f>
      </c>
      <c r="U27" s="309">
        <f>IF(T27="",T27,VLOOKUP(T27,'Список уч-ов'!$A:$M,11,FALSE))</f>
      </c>
      <c r="V27" s="335"/>
      <c r="W27" s="276"/>
      <c r="X27" s="276"/>
      <c r="Y27" s="278"/>
      <c r="Z27" s="278"/>
      <c r="AA27" s="829"/>
      <c r="AB27" s="830" t="s">
        <v>64</v>
      </c>
      <c r="AC27" s="321"/>
      <c r="AD27" s="309">
        <f>IF(AC27="",AC27,VLOOKUP(AC27,'Список уч-ов'!$A:$M,11,FALSE))</f>
        <v>0</v>
      </c>
      <c r="AE27" s="336"/>
      <c r="AF27" s="337"/>
      <c r="AG27" s="337"/>
      <c r="AH27" s="338"/>
      <c r="AI27" s="337"/>
      <c r="AJ27" s="829"/>
      <c r="AK27" s="835"/>
      <c r="AL27" s="283"/>
      <c r="AM27" s="362"/>
    </row>
    <row r="28" spans="1:39" ht="12.75" customHeight="1">
      <c r="A28" s="327">
        <v>12</v>
      </c>
      <c r="B28" s="232"/>
      <c r="C28" s="328">
        <f>IF(B28="",B28,VLOOKUP(B28,'Список уч-ов'!$A:$M,3,FALSE))</f>
        <v>0</v>
      </c>
      <c r="D28" s="329">
        <f>IF(B28="",B28,VLOOKUP(B28,'Список уч-ов'!$A:$K,7,FALSE))</f>
        <v>0</v>
      </c>
      <c r="E28" s="330"/>
      <c r="F28" s="334"/>
      <c r="G28" s="353"/>
      <c r="H28" s="353"/>
      <c r="I28" s="351"/>
      <c r="J28" s="352"/>
      <c r="K28" s="351"/>
      <c r="L28" s="351"/>
      <c r="M28" s="352"/>
      <c r="N28" s="351"/>
      <c r="O28" s="334"/>
      <c r="P28" s="352"/>
      <c r="Q28" s="351"/>
      <c r="R28" s="304"/>
      <c r="S28" s="276"/>
      <c r="T28" s="276"/>
      <c r="U28" s="281"/>
      <c r="V28" s="276">
        <v>-19</v>
      </c>
      <c r="W28" s="277">
        <f>IF(H25="","",IF(H25=E23,E27,IF(H25=E27,E23)))</f>
      </c>
      <c r="X28" s="280">
        <f>IF(W28="",W28,VLOOKUP(W28,'Список уч-ов'!$A:$M,11,FALSE))</f>
      </c>
      <c r="Y28" s="276"/>
      <c r="Z28" s="276"/>
      <c r="AA28" s="829"/>
      <c r="AB28" s="830"/>
      <c r="AC28" s="276"/>
      <c r="AD28" s="276"/>
      <c r="AE28" s="337"/>
      <c r="AF28" s="337"/>
      <c r="AG28" s="337"/>
      <c r="AH28" s="338"/>
      <c r="AI28" s="337"/>
      <c r="AJ28" s="337"/>
      <c r="AK28" s="311"/>
      <c r="AL28" s="283"/>
      <c r="AM28" s="337"/>
    </row>
    <row r="29" spans="1:39" ht="12.75" customHeight="1">
      <c r="A29" s="298"/>
      <c r="B29" s="229"/>
      <c r="C29" s="302"/>
      <c r="D29" s="340"/>
      <c r="E29" s="334"/>
      <c r="F29" s="334"/>
      <c r="G29" s="334"/>
      <c r="H29" s="334"/>
      <c r="I29" s="829"/>
      <c r="J29" s="831">
        <v>26</v>
      </c>
      <c r="K29" s="341"/>
      <c r="L29" s="328">
        <f>IF(K29="",K29,VLOOKUP(K29,'Список уч-ов'!$A:$M,11,FALSE))</f>
        <v>0</v>
      </c>
      <c r="M29" s="349"/>
      <c r="N29" s="350"/>
      <c r="O29" s="334"/>
      <c r="P29" s="352"/>
      <c r="Q29" s="351"/>
      <c r="R29" s="304"/>
      <c r="S29" s="276" t="s">
        <v>45</v>
      </c>
      <c r="T29" s="277">
        <f>IF(E47="","",IF(E47=B46,B48,IF(E47=B48,B46)))</f>
      </c>
      <c r="U29" s="280">
        <f>IF(T29="",T29,VLOOKUP(T29,'Список уч-ов'!$A:$M,11,FALSE))</f>
      </c>
      <c r="V29" s="285"/>
      <c r="W29" s="285"/>
      <c r="X29" s="286"/>
      <c r="Y29" s="305">
        <v>45</v>
      </c>
      <c r="Z29" s="347"/>
      <c r="AA29" s="309">
        <f>IF(Z29="",Z29,VLOOKUP(Z29,'Список уч-ов'!$A:$M,11,FALSE))</f>
        <v>0</v>
      </c>
      <c r="AB29" s="335"/>
      <c r="AC29" s="276"/>
      <c r="AD29" s="281"/>
      <c r="AE29" s="337"/>
      <c r="AF29" s="337"/>
      <c r="AG29" s="829"/>
      <c r="AH29" s="830" t="s">
        <v>71</v>
      </c>
      <c r="AI29" s="354"/>
      <c r="AJ29" s="326">
        <f>IF(AI29="",AI29,VLOOKUP(AI29,'Список уч-ов'!$A:$M,11,FALSE))</f>
        <v>0</v>
      </c>
      <c r="AK29" s="348"/>
      <c r="AL29" s="283"/>
      <c r="AM29" s="281"/>
    </row>
    <row r="30" spans="1:39" ht="12.75" customHeight="1">
      <c r="A30" s="298">
        <v>13</v>
      </c>
      <c r="B30" s="230"/>
      <c r="C30" s="317">
        <f>IF(B30="",B30,VLOOKUP(B30,'Список уч-ов'!$A:$M,3,FALSE))</f>
        <v>0</v>
      </c>
      <c r="D30" s="344">
        <f>IF(B30="",B30,VLOOKUP(B30,'Список уч-ов'!$A:$K,7,FALSE))</f>
        <v>0</v>
      </c>
      <c r="E30" s="301"/>
      <c r="F30" s="334"/>
      <c r="G30" s="334"/>
      <c r="H30" s="334"/>
      <c r="I30" s="829"/>
      <c r="J30" s="831"/>
      <c r="K30" s="345"/>
      <c r="L30" s="334"/>
      <c r="M30" s="353"/>
      <c r="N30" s="353"/>
      <c r="O30" s="334"/>
      <c r="P30" s="352"/>
      <c r="Q30" s="351"/>
      <c r="R30" s="304"/>
      <c r="S30" s="285"/>
      <c r="T30" s="285"/>
      <c r="U30" s="286"/>
      <c r="V30" s="320" t="s">
        <v>40</v>
      </c>
      <c r="W30" s="321"/>
      <c r="X30" s="309">
        <f>IF(W30="",W30,VLOOKUP(W30,'Список уч-ов'!$A:$M,11,FALSE))</f>
        <v>0</v>
      </c>
      <c r="Y30" s="322"/>
      <c r="Z30" s="313"/>
      <c r="AA30" s="276"/>
      <c r="AB30" s="276"/>
      <c r="AC30" s="276"/>
      <c r="AD30" s="281"/>
      <c r="AE30" s="337"/>
      <c r="AF30" s="337"/>
      <c r="AG30" s="829"/>
      <c r="AH30" s="830"/>
      <c r="AI30" s="281"/>
      <c r="AJ30" s="276"/>
      <c r="AK30" s="282"/>
      <c r="AL30" s="283"/>
      <c r="AM30" s="281"/>
    </row>
    <row r="31" spans="1:39" ht="12.75" customHeight="1">
      <c r="A31" s="314"/>
      <c r="B31" s="231"/>
      <c r="C31" s="286"/>
      <c r="D31" s="315">
        <v>7</v>
      </c>
      <c r="E31" s="316"/>
      <c r="F31" s="317">
        <f>IF(E31="",E31,VLOOKUP(E31,'Список уч-ов'!$A:$M,11,FALSE))</f>
        <v>0</v>
      </c>
      <c r="G31" s="318"/>
      <c r="H31" s="318"/>
      <c r="I31" s="351"/>
      <c r="J31" s="352"/>
      <c r="K31" s="351"/>
      <c r="L31" s="334"/>
      <c r="M31" s="334"/>
      <c r="N31" s="334"/>
      <c r="O31" s="334"/>
      <c r="P31" s="352"/>
      <c r="Q31" s="351"/>
      <c r="R31" s="304"/>
      <c r="S31" s="296">
        <v>-12</v>
      </c>
      <c r="T31" s="297">
        <f>IF(E51="","",IF(E51=B52,B50,IF(E51=B50,B52)))</f>
      </c>
      <c r="U31" s="309">
        <f>IF(T31="",T31,VLOOKUP(T31,'Список уч-ов'!$A:$M,11,FALSE))</f>
      </c>
      <c r="V31" s="335"/>
      <c r="W31" s="276"/>
      <c r="X31" s="278"/>
      <c r="Y31" s="278"/>
      <c r="Z31" s="278"/>
      <c r="AA31" s="281"/>
      <c r="AB31" s="276" t="s">
        <v>103</v>
      </c>
      <c r="AC31" s="277">
        <f>IF(K45="","",IF(K45=H41,H49,IF(K45=H49,H41)))</f>
      </c>
      <c r="AD31" s="280">
        <f>IF(AC31="",AC31,VLOOKUP(AC31,'Список уч-ов'!$A:$M,11,FALSE))</f>
      </c>
      <c r="AE31" s="337"/>
      <c r="AF31" s="337"/>
      <c r="AG31" s="337"/>
      <c r="AH31" s="338"/>
      <c r="AI31" s="281"/>
      <c r="AJ31" s="281"/>
      <c r="AK31" s="282"/>
      <c r="AL31" s="283"/>
      <c r="AM31" s="281"/>
    </row>
    <row r="32" spans="1:39" ht="12.75" customHeight="1">
      <c r="A32" s="327">
        <v>14</v>
      </c>
      <c r="B32" s="232"/>
      <c r="C32" s="328">
        <f>IF(B32="",B32,VLOOKUP(B32,'Список уч-ов'!$A:$M,3,FALSE))</f>
        <v>0</v>
      </c>
      <c r="D32" s="329">
        <f>IF(B32="",B32,VLOOKUP(B32,'Список уч-ов'!$A:$K,7,FALSE))</f>
        <v>0</v>
      </c>
      <c r="E32" s="330"/>
      <c r="F32" s="331"/>
      <c r="G32" s="332"/>
      <c r="H32" s="333"/>
      <c r="I32" s="351"/>
      <c r="J32" s="352"/>
      <c r="K32" s="351"/>
      <c r="L32" s="334"/>
      <c r="M32" s="334"/>
      <c r="N32" s="334"/>
      <c r="O32" s="334"/>
      <c r="P32" s="352"/>
      <c r="Q32" s="351"/>
      <c r="R32" s="365" t="s">
        <v>42</v>
      </c>
      <c r="S32" s="276"/>
      <c r="T32" s="276"/>
      <c r="U32" s="281"/>
      <c r="V32" s="276">
        <v>-18</v>
      </c>
      <c r="W32" s="277">
        <f>IF(H17="","",IF(H17=E19,E15,IF(H17=E15,E19)))</f>
      </c>
      <c r="X32" s="280">
        <f>IF(W32="",W32,VLOOKUP(W32,'Список уч-ов'!$A:$M,11,FALSE))</f>
      </c>
      <c r="Y32" s="276"/>
      <c r="Z32" s="276"/>
      <c r="AA32" s="281"/>
      <c r="AB32" s="324"/>
      <c r="AC32" s="324"/>
      <c r="AD32" s="324"/>
      <c r="AE32" s="293"/>
      <c r="AF32" s="337"/>
      <c r="AG32" s="337"/>
      <c r="AH32" s="338"/>
      <c r="AI32" s="281"/>
      <c r="AJ32" s="281"/>
      <c r="AK32" s="282"/>
      <c r="AL32" s="363"/>
      <c r="AM32" s="295"/>
    </row>
    <row r="33" spans="1:39" ht="12.75" customHeight="1">
      <c r="A33" s="298"/>
      <c r="B33" s="229"/>
      <c r="C33" s="302"/>
      <c r="D33" s="340"/>
      <c r="E33" s="334"/>
      <c r="F33" s="829"/>
      <c r="G33" s="831" t="s">
        <v>28</v>
      </c>
      <c r="H33" s="341"/>
      <c r="I33" s="328">
        <f>IF(H33="",H33,VLOOKUP(H33,'Список уч-ов'!$A:$M,11,FALSE))</f>
        <v>0</v>
      </c>
      <c r="J33" s="349"/>
      <c r="K33" s="350"/>
      <c r="L33" s="334"/>
      <c r="M33" s="334"/>
      <c r="N33" s="334"/>
      <c r="O33" s="334"/>
      <c r="P33" s="352"/>
      <c r="Q33" s="351"/>
      <c r="R33" s="304"/>
      <c r="S33" s="276">
        <v>-13</v>
      </c>
      <c r="T33" s="277">
        <f>IF(E55="","",IF(E55=B56,B54,IF(E55=B54,B56)))</f>
      </c>
      <c r="U33" s="280">
        <f>IF(T33="",T33,VLOOKUP(T33,'Список уч-ов'!$A:$M,11,FALSE))</f>
      </c>
      <c r="V33" s="285"/>
      <c r="W33" s="285"/>
      <c r="X33" s="286"/>
      <c r="Y33" s="305">
        <v>46</v>
      </c>
      <c r="Z33" s="306"/>
      <c r="AA33" s="280">
        <f>IF(Z33="",Z33,VLOOKUP(Z33,'Список уч-ов'!$A:$M,11,FALSE))</f>
        <v>0</v>
      </c>
      <c r="AB33" s="337"/>
      <c r="AC33" s="337"/>
      <c r="AD33" s="829"/>
      <c r="AE33" s="830" t="s">
        <v>69</v>
      </c>
      <c r="AF33" s="354"/>
      <c r="AG33" s="309">
        <f>IF(AF33="",AF33,VLOOKUP(AF33,'Список уч-ов'!$A:$M,11,FALSE))</f>
        <v>0</v>
      </c>
      <c r="AH33" s="335"/>
      <c r="AI33" s="281"/>
      <c r="AJ33" s="281"/>
      <c r="AK33" s="282"/>
      <c r="AL33" s="363"/>
      <c r="AM33" s="355"/>
    </row>
    <row r="34" spans="1:39" ht="12.75" customHeight="1">
      <c r="A34" s="298">
        <v>15</v>
      </c>
      <c r="B34" s="230"/>
      <c r="C34" s="317">
        <f>IF(B34="",B34,VLOOKUP(B34,'Список уч-ов'!$A:$M,3,FALSE))</f>
        <v>0</v>
      </c>
      <c r="D34" s="344">
        <f>IF(B34="",B34,VLOOKUP(B34,'Список уч-ов'!$A:$K,7,FALSE))</f>
        <v>0</v>
      </c>
      <c r="E34" s="301"/>
      <c r="F34" s="829"/>
      <c r="G34" s="831"/>
      <c r="H34" s="345"/>
      <c r="I34" s="334"/>
      <c r="J34" s="353"/>
      <c r="K34" s="353"/>
      <c r="L34" s="334"/>
      <c r="M34" s="334"/>
      <c r="N34" s="334"/>
      <c r="O34" s="334"/>
      <c r="P34" s="352"/>
      <c r="Q34" s="351"/>
      <c r="R34" s="343">
        <f>IF(Q37="",Q37,VLOOKUP(Q37,'Список уч-ов'!$A:$K,7,FALSE))</f>
        <v>0</v>
      </c>
      <c r="S34" s="285"/>
      <c r="T34" s="285"/>
      <c r="U34" s="286"/>
      <c r="V34" s="320" t="s">
        <v>41</v>
      </c>
      <c r="W34" s="321"/>
      <c r="X34" s="309">
        <f>IF(W34="",W34,VLOOKUP(W34,'Список уч-ов'!$A:$M,11,FALSE))</f>
        <v>0</v>
      </c>
      <c r="Y34" s="322"/>
      <c r="Z34" s="323"/>
      <c r="AA34" s="339"/>
      <c r="AB34" s="320"/>
      <c r="AC34" s="337"/>
      <c r="AD34" s="829"/>
      <c r="AE34" s="830"/>
      <c r="AF34" s="281"/>
      <c r="AG34" s="278"/>
      <c r="AH34" s="281"/>
      <c r="AI34" s="281"/>
      <c r="AJ34" s="281"/>
      <c r="AK34" s="356"/>
      <c r="AL34" s="364"/>
      <c r="AM34" s="357"/>
    </row>
    <row r="35" spans="1:39" ht="12.75" customHeight="1">
      <c r="A35" s="314"/>
      <c r="B35" s="231"/>
      <c r="C35" s="286"/>
      <c r="D35" s="315">
        <v>8</v>
      </c>
      <c r="E35" s="316"/>
      <c r="F35" s="328">
        <f>IF(E35="",E35,VLOOKUP(E35,'Список уч-ов'!$A:$M,11,FALSE))</f>
        <v>0</v>
      </c>
      <c r="G35" s="349"/>
      <c r="H35" s="350"/>
      <c r="I35" s="334"/>
      <c r="J35" s="334"/>
      <c r="K35" s="334"/>
      <c r="L35" s="334"/>
      <c r="M35" s="334"/>
      <c r="N35" s="334"/>
      <c r="O35" s="334"/>
      <c r="P35" s="352"/>
      <c r="Q35" s="351"/>
      <c r="R35" s="825">
        <f>IF(Q37="",Q37,VLOOKUP(Q37,'Список уч-ов'!$A:$M,3,FALSE))</f>
        <v>0</v>
      </c>
      <c r="S35" s="296">
        <v>-14</v>
      </c>
      <c r="T35" s="297">
        <f>IF(E59="","",IF(E59=B58,B60,IF(E59=B60,B58)))</f>
      </c>
      <c r="U35" s="309">
        <f>IF(T35="",T35,VLOOKUP(T35,'Список уч-ов'!$A:$M,11,FALSE))</f>
      </c>
      <c r="V35" s="335"/>
      <c r="W35" s="276"/>
      <c r="X35" s="276"/>
      <c r="Y35" s="281"/>
      <c r="Z35" s="281"/>
      <c r="AA35" s="829"/>
      <c r="AB35" s="830" t="s">
        <v>65</v>
      </c>
      <c r="AC35" s="354"/>
      <c r="AD35" s="309">
        <f>IF(AC35="",AC35,VLOOKUP(AC35,'Список уч-ов'!$A:$M,11,FALSE))</f>
        <v>0</v>
      </c>
      <c r="AE35" s="336"/>
      <c r="AF35" s="281"/>
      <c r="AG35" s="281"/>
      <c r="AH35" s="281"/>
      <c r="AI35" s="281"/>
      <c r="AJ35" s="281"/>
      <c r="AK35" s="282"/>
      <c r="AL35" s="363"/>
      <c r="AM35" s="313"/>
    </row>
    <row r="36" spans="1:39" ht="12.75" customHeight="1">
      <c r="A36" s="327">
        <v>16</v>
      </c>
      <c r="B36" s="232"/>
      <c r="C36" s="328">
        <f>IF(B36="",B36,VLOOKUP(B36,'Список уч-ов'!$A:$M,3,FALSE))</f>
        <v>0</v>
      </c>
      <c r="D36" s="329">
        <f>IF(B36="",B36,VLOOKUP(B36,'Список уч-ов'!$A:$K,7,FALSE))</f>
        <v>0</v>
      </c>
      <c r="E36" s="330"/>
      <c r="F36" s="334"/>
      <c r="G36" s="353"/>
      <c r="H36" s="353"/>
      <c r="I36" s="334"/>
      <c r="J36" s="334"/>
      <c r="K36" s="334"/>
      <c r="L36" s="351"/>
      <c r="M36" s="351"/>
      <c r="N36" s="351"/>
      <c r="O36" s="351"/>
      <c r="P36" s="352"/>
      <c r="Q36" s="351"/>
      <c r="R36" s="825"/>
      <c r="S36" s="276"/>
      <c r="T36" s="276"/>
      <c r="U36" s="281"/>
      <c r="V36" s="276">
        <v>-17</v>
      </c>
      <c r="W36" s="277">
        <f>IF(H9="","",IF(H9=E7,E11,IF(H9=E11,E7)))</f>
      </c>
      <c r="X36" s="280">
        <f>IF(W36="",W36,VLOOKUP(W36,'Список уч-ов'!$A:$M,11,FALSE))</f>
      </c>
      <c r="Y36" s="276"/>
      <c r="Z36" s="276"/>
      <c r="AA36" s="829"/>
      <c r="AB36" s="830"/>
      <c r="AC36" s="281"/>
      <c r="AD36" s="276"/>
      <c r="AE36" s="281"/>
      <c r="AF36" s="281"/>
      <c r="AG36" s="281"/>
      <c r="AH36" s="395"/>
      <c r="AI36" s="395"/>
      <c r="AJ36" s="395"/>
      <c r="AK36" s="389"/>
      <c r="AL36" s="389"/>
      <c r="AM36" s="401"/>
    </row>
    <row r="37" spans="1:39" ht="12.75" customHeight="1">
      <c r="A37" s="302"/>
      <c r="B37" s="228"/>
      <c r="C37" s="302"/>
      <c r="D37" s="366"/>
      <c r="E37" s="302"/>
      <c r="F37" s="302"/>
      <c r="G37" s="367"/>
      <c r="H37" s="367"/>
      <c r="I37" s="302"/>
      <c r="J37" s="302"/>
      <c r="K37" s="302"/>
      <c r="L37" s="368"/>
      <c r="M37" s="351"/>
      <c r="N37" s="351"/>
      <c r="O37" s="829"/>
      <c r="P37" s="831">
        <v>31</v>
      </c>
      <c r="Q37" s="369"/>
      <c r="R37" s="826"/>
      <c r="S37" s="276">
        <v>-15</v>
      </c>
      <c r="T37" s="277">
        <f>IF(E63="","",IF(E63=B62,B64,IF(E63=B64,B62)))</f>
      </c>
      <c r="U37" s="280">
        <f>IF(T37="",T37,VLOOKUP(T37,'Список уч-ов'!$A:$M,11,FALSE))</f>
      </c>
      <c r="V37" s="285"/>
      <c r="W37" s="285"/>
      <c r="X37" s="286"/>
      <c r="Y37" s="305">
        <v>47</v>
      </c>
      <c r="Z37" s="347"/>
      <c r="AA37" s="309">
        <f>IF(Z37="",Z37,VLOOKUP(Z37,'Список уч-ов'!$A:$M,11,FALSE))</f>
        <v>0</v>
      </c>
      <c r="AB37" s="335"/>
      <c r="AC37" s="281"/>
      <c r="AD37" s="281"/>
      <c r="AE37" s="281"/>
      <c r="AF37" s="281"/>
      <c r="AG37" s="281"/>
      <c r="AH37" s="395"/>
      <c r="AI37" s="395"/>
      <c r="AJ37" s="395"/>
      <c r="AK37" s="389"/>
      <c r="AL37" s="389"/>
      <c r="AM37" s="393"/>
    </row>
    <row r="38" spans="1:39" ht="12.75" customHeight="1">
      <c r="A38" s="298">
        <v>17</v>
      </c>
      <c r="B38" s="230"/>
      <c r="C38" s="317">
        <f>IF(B38="",B38,VLOOKUP(B38,'Список уч-ов'!$A:$M,3,FALSE))</f>
        <v>0</v>
      </c>
      <c r="D38" s="344">
        <f>IF(B38="",B38,VLOOKUP(B38,'Список уч-ов'!$A:$K,7,FALSE))</f>
        <v>0</v>
      </c>
      <c r="E38" s="301"/>
      <c r="F38" s="302"/>
      <c r="G38" s="302"/>
      <c r="H38" s="302"/>
      <c r="I38" s="302"/>
      <c r="J38" s="302"/>
      <c r="K38" s="302"/>
      <c r="L38" s="302"/>
      <c r="M38" s="302"/>
      <c r="N38" s="302"/>
      <c r="O38" s="829"/>
      <c r="P38" s="831"/>
      <c r="Q38" s="371"/>
      <c r="R38" s="372"/>
      <c r="S38" s="285"/>
      <c r="T38" s="285"/>
      <c r="U38" s="286"/>
      <c r="V38" s="320" t="s">
        <v>61</v>
      </c>
      <c r="W38" s="321"/>
      <c r="X38" s="309">
        <f>IF(W38="",W38,VLOOKUP(W38,'Список уч-ов'!$A:$M,11,FALSE))</f>
        <v>0</v>
      </c>
      <c r="Y38" s="322"/>
      <c r="Z38" s="313"/>
      <c r="AA38" s="276"/>
      <c r="AB38" s="279"/>
      <c r="AC38" s="279"/>
      <c r="AD38" s="279"/>
      <c r="AE38" s="279"/>
      <c r="AF38" s="279"/>
      <c r="AG38" s="279"/>
      <c r="AH38" s="397"/>
      <c r="AI38" s="398"/>
      <c r="AJ38" s="399"/>
      <c r="AK38" s="389"/>
      <c r="AL38" s="389"/>
      <c r="AM38" s="233"/>
    </row>
    <row r="39" spans="1:39" ht="12.75" customHeight="1">
      <c r="A39" s="314"/>
      <c r="B39" s="231"/>
      <c r="C39" s="286"/>
      <c r="D39" s="315">
        <v>9</v>
      </c>
      <c r="E39" s="316"/>
      <c r="F39" s="317">
        <f>IF(E39="",E39,VLOOKUP(E39,'Список уч-ов'!$A:$M,11,FALSE))</f>
        <v>0</v>
      </c>
      <c r="G39" s="318"/>
      <c r="H39" s="318"/>
      <c r="I39" s="302"/>
      <c r="J39" s="302"/>
      <c r="K39" s="302"/>
      <c r="L39" s="302"/>
      <c r="M39" s="302"/>
      <c r="N39" s="302"/>
      <c r="O39" s="302"/>
      <c r="P39" s="374"/>
      <c r="Q39" s="368"/>
      <c r="R39" s="304"/>
      <c r="S39" s="296">
        <v>-16</v>
      </c>
      <c r="T39" s="297">
        <f>IF(E67="","",IF(E67=B66,B68,IF(E67=B68,B66)))</f>
      </c>
      <c r="U39" s="309">
        <f>IF(T39="",T39,VLOOKUP(T39,'Список уч-ов'!$A:$M,11,FALSE))</f>
      </c>
      <c r="V39" s="335"/>
      <c r="W39" s="279"/>
      <c r="X39" s="276"/>
      <c r="Y39" s="278"/>
      <c r="Z39" s="278"/>
      <c r="AA39" s="279"/>
      <c r="AB39" s="279"/>
      <c r="AC39" s="279"/>
      <c r="AD39" s="279"/>
      <c r="AE39" s="279"/>
      <c r="AF39" s="279"/>
      <c r="AG39" s="279"/>
      <c r="AH39" s="397"/>
      <c r="AI39" s="397"/>
      <c r="AJ39" s="308"/>
      <c r="AK39" s="364"/>
      <c r="AL39" s="364"/>
      <c r="AM39" s="405"/>
    </row>
    <row r="40" spans="1:39" ht="12.75" customHeight="1">
      <c r="A40" s="327">
        <v>18</v>
      </c>
      <c r="B40" s="232"/>
      <c r="C40" s="328">
        <f>IF(B40="",B40,VLOOKUP(B40,'Список уч-ов'!$A:$M,3,FALSE))</f>
        <v>0</v>
      </c>
      <c r="D40" s="329">
        <f>IF(B40="",B40,VLOOKUP(B40,'Список уч-ов'!$A:$K,7,FALSE))</f>
        <v>0</v>
      </c>
      <c r="E40" s="330"/>
      <c r="F40" s="331"/>
      <c r="G40" s="332"/>
      <c r="H40" s="333"/>
      <c r="I40" s="334"/>
      <c r="J40" s="334"/>
      <c r="K40" s="334"/>
      <c r="L40" s="334"/>
      <c r="M40" s="334"/>
      <c r="N40" s="334"/>
      <c r="O40" s="334"/>
      <c r="P40" s="352"/>
      <c r="Q40" s="351"/>
      <c r="R40" s="304"/>
      <c r="S40" s="370"/>
      <c r="T40" s="279"/>
      <c r="U40" s="370"/>
      <c r="V40" s="370"/>
      <c r="W40" s="279"/>
      <c r="X40" s="370"/>
      <c r="Y40" s="279"/>
      <c r="Z40" s="279"/>
      <c r="AA40" s="370"/>
      <c r="AB40" s="370"/>
      <c r="AC40" s="279"/>
      <c r="AD40" s="370"/>
      <c r="AE40" s="370"/>
      <c r="AF40" s="279"/>
      <c r="AG40" s="370"/>
      <c r="AH40" s="397"/>
      <c r="AI40" s="398"/>
      <c r="AJ40" s="399"/>
      <c r="AK40" s="389"/>
      <c r="AL40" s="389"/>
      <c r="AM40" s="401"/>
    </row>
    <row r="41" spans="1:39" ht="12.75" customHeight="1">
      <c r="A41" s="298"/>
      <c r="B41" s="229"/>
      <c r="C41" s="302"/>
      <c r="D41" s="340"/>
      <c r="E41" s="334"/>
      <c r="F41" s="829"/>
      <c r="G41" s="831" t="s">
        <v>29</v>
      </c>
      <c r="H41" s="341"/>
      <c r="I41" s="317">
        <f>IF(H41="",H41,VLOOKUP(H41,'Список уч-ов'!$A:$M,11,FALSE))</f>
        <v>0</v>
      </c>
      <c r="J41" s="318"/>
      <c r="K41" s="318"/>
      <c r="L41" s="334"/>
      <c r="M41" s="334"/>
      <c r="N41" s="334"/>
      <c r="O41" s="334"/>
      <c r="P41" s="352"/>
      <c r="Q41" s="351"/>
      <c r="R41" s="304"/>
      <c r="S41" s="391"/>
      <c r="T41" s="342"/>
      <c r="U41" s="391"/>
      <c r="V41" s="391"/>
      <c r="W41" s="342"/>
      <c r="X41" s="391"/>
      <c r="Y41" s="342"/>
      <c r="Z41" s="342"/>
      <c r="AA41" s="391"/>
      <c r="AB41" s="391"/>
      <c r="AC41" s="342"/>
      <c r="AD41" s="391"/>
      <c r="AE41" s="391"/>
      <c r="AF41" s="342"/>
      <c r="AG41" s="391"/>
      <c r="AH41" s="392"/>
      <c r="AI41" s="342"/>
      <c r="AJ41" s="392"/>
      <c r="AK41" s="389"/>
      <c r="AL41" s="389"/>
      <c r="AM41" s="393"/>
    </row>
    <row r="42" spans="1:39" ht="12.75" customHeight="1">
      <c r="A42" s="298">
        <v>19</v>
      </c>
      <c r="B42" s="230"/>
      <c r="C42" s="317">
        <f>IF(B42="",B42,VLOOKUP(B42,'Список уч-ов'!$A:$M,3,FALSE))</f>
        <v>0</v>
      </c>
      <c r="D42" s="344">
        <f>IF(B42="",B42,VLOOKUP(B42,'Список уч-ов'!$A:$K,7,FALSE))</f>
        <v>0</v>
      </c>
      <c r="E42" s="301"/>
      <c r="F42" s="829"/>
      <c r="G42" s="831"/>
      <c r="H42" s="345"/>
      <c r="I42" s="331"/>
      <c r="J42" s="332"/>
      <c r="K42" s="333"/>
      <c r="L42" s="334"/>
      <c r="M42" s="334"/>
      <c r="N42" s="334"/>
      <c r="O42" s="334"/>
      <c r="P42" s="352"/>
      <c r="Q42" s="351"/>
      <c r="R42" s="304"/>
      <c r="S42" s="391"/>
      <c r="T42" s="342"/>
      <c r="U42" s="391"/>
      <c r="V42" s="391"/>
      <c r="W42" s="342"/>
      <c r="X42" s="391"/>
      <c r="Y42" s="342"/>
      <c r="Z42" s="342"/>
      <c r="AA42" s="391"/>
      <c r="AB42" s="391"/>
      <c r="AC42" s="342"/>
      <c r="AD42" s="391"/>
      <c r="AE42" s="391"/>
      <c r="AF42" s="342"/>
      <c r="AG42" s="391"/>
      <c r="AH42" s="391"/>
      <c r="AI42" s="342"/>
      <c r="AJ42" s="391"/>
      <c r="AK42" s="389"/>
      <c r="AL42" s="389"/>
      <c r="AM42" s="233"/>
    </row>
    <row r="43" spans="1:39" ht="12.75" customHeight="1">
      <c r="A43" s="314"/>
      <c r="B43" s="231"/>
      <c r="C43" s="286"/>
      <c r="D43" s="315">
        <v>10</v>
      </c>
      <c r="E43" s="316"/>
      <c r="F43" s="328">
        <f>IF(E43="",E43,VLOOKUP(E43,'Список уч-ов'!$A:$M,11,FALSE))</f>
        <v>0</v>
      </c>
      <c r="G43" s="349"/>
      <c r="H43" s="350"/>
      <c r="I43" s="351"/>
      <c r="J43" s="352"/>
      <c r="K43" s="351"/>
      <c r="L43" s="334"/>
      <c r="M43" s="334"/>
      <c r="N43" s="334"/>
      <c r="O43" s="334"/>
      <c r="P43" s="352"/>
      <c r="Q43" s="351"/>
      <c r="R43" s="304"/>
      <c r="S43" s="391"/>
      <c r="T43" s="342"/>
      <c r="U43" s="391"/>
      <c r="V43" s="391"/>
      <c r="W43" s="342"/>
      <c r="X43" s="391"/>
      <c r="Y43" s="342"/>
      <c r="Z43" s="342"/>
      <c r="AA43" s="391"/>
      <c r="AB43" s="391"/>
      <c r="AC43" s="342"/>
      <c r="AD43" s="391"/>
      <c r="AE43" s="391"/>
      <c r="AF43" s="342"/>
      <c r="AG43" s="391"/>
      <c r="AH43" s="391"/>
      <c r="AI43" s="342"/>
      <c r="AJ43" s="391"/>
      <c r="AK43" s="364"/>
      <c r="AL43" s="364"/>
      <c r="AM43" s="394"/>
    </row>
    <row r="44" spans="1:39" ht="12.75" customHeight="1">
      <c r="A44" s="327">
        <v>20</v>
      </c>
      <c r="B44" s="232"/>
      <c r="C44" s="328">
        <f>IF(B44="",B44,VLOOKUP(B44,'Список уч-ов'!$A:$M,3,FALSE))</f>
        <v>0</v>
      </c>
      <c r="D44" s="329">
        <f>IF(B44="",B44,VLOOKUP(B44,'Список уч-ов'!$A:$K,7,FALSE))</f>
        <v>0</v>
      </c>
      <c r="E44" s="330"/>
      <c r="F44" s="334"/>
      <c r="G44" s="353"/>
      <c r="H44" s="353"/>
      <c r="I44" s="351"/>
      <c r="J44" s="352"/>
      <c r="K44" s="351"/>
      <c r="L44" s="334"/>
      <c r="M44" s="334"/>
      <c r="N44" s="334"/>
      <c r="O44" s="334"/>
      <c r="P44" s="352"/>
      <c r="Q44" s="351"/>
      <c r="R44" s="304"/>
      <c r="S44" s="391"/>
      <c r="T44" s="342"/>
      <c r="U44" s="391"/>
      <c r="V44" s="391"/>
      <c r="W44" s="342"/>
      <c r="X44" s="391"/>
      <c r="Y44" s="342"/>
      <c r="Z44" s="342"/>
      <c r="AA44" s="391"/>
      <c r="AB44" s="391"/>
      <c r="AC44" s="342"/>
      <c r="AD44" s="391"/>
      <c r="AE44" s="391"/>
      <c r="AF44" s="342"/>
      <c r="AG44" s="391"/>
      <c r="AH44" s="395"/>
      <c r="AI44" s="395"/>
      <c r="AJ44" s="395"/>
      <c r="AK44" s="389"/>
      <c r="AL44" s="389"/>
      <c r="AM44" s="395"/>
    </row>
    <row r="45" spans="1:39" ht="12.75" customHeight="1">
      <c r="A45" s="298"/>
      <c r="B45" s="229"/>
      <c r="C45" s="302"/>
      <c r="D45" s="340"/>
      <c r="E45" s="334"/>
      <c r="F45" s="334"/>
      <c r="G45" s="334"/>
      <c r="H45" s="334"/>
      <c r="I45" s="829"/>
      <c r="J45" s="831">
        <v>27</v>
      </c>
      <c r="K45" s="341"/>
      <c r="L45" s="317">
        <f>IF(K45="",K45,VLOOKUP(K45,'Список уч-ов'!$A:$M,11,FALSE))</f>
        <v>0</v>
      </c>
      <c r="M45" s="318"/>
      <c r="N45" s="318"/>
      <c r="O45" s="334"/>
      <c r="P45" s="352"/>
      <c r="Q45" s="351"/>
      <c r="R45" s="304"/>
      <c r="S45" s="391"/>
      <c r="T45" s="342"/>
      <c r="U45" s="396"/>
      <c r="V45" s="391"/>
      <c r="W45" s="342"/>
      <c r="X45" s="396"/>
      <c r="Y45" s="342"/>
      <c r="Z45" s="342"/>
      <c r="AA45" s="391"/>
      <c r="AB45" s="391"/>
      <c r="AC45" s="342"/>
      <c r="AD45" s="391"/>
      <c r="AE45" s="391"/>
      <c r="AF45" s="342"/>
      <c r="AG45" s="391"/>
      <c r="AH45" s="395"/>
      <c r="AI45" s="395"/>
      <c r="AJ45" s="395"/>
      <c r="AK45" s="389"/>
      <c r="AL45" s="389"/>
      <c r="AM45" s="393"/>
    </row>
    <row r="46" spans="1:39" ht="12.75" customHeight="1">
      <c r="A46" s="298">
        <v>21</v>
      </c>
      <c r="B46" s="230"/>
      <c r="C46" s="317">
        <f>IF(B46="",B46,VLOOKUP(B46,'Список уч-ов'!$A:$M,3,FALSE))</f>
        <v>0</v>
      </c>
      <c r="D46" s="344">
        <f>IF(B46="",B46,VLOOKUP(B46,'Список уч-ов'!$A:$K,7,FALSE))</f>
        <v>0</v>
      </c>
      <c r="E46" s="301"/>
      <c r="F46" s="334"/>
      <c r="G46" s="334"/>
      <c r="H46" s="334"/>
      <c r="I46" s="829"/>
      <c r="J46" s="831"/>
      <c r="K46" s="345"/>
      <c r="L46" s="331"/>
      <c r="M46" s="332"/>
      <c r="N46" s="333"/>
      <c r="O46" s="334"/>
      <c r="P46" s="352"/>
      <c r="Q46" s="351"/>
      <c r="R46" s="304"/>
      <c r="S46" s="391"/>
      <c r="T46" s="342"/>
      <c r="U46" s="275"/>
      <c r="V46" s="391"/>
      <c r="W46" s="342"/>
      <c r="X46" s="391"/>
      <c r="Y46" s="342"/>
      <c r="Z46" s="342"/>
      <c r="AA46" s="391"/>
      <c r="AB46" s="391"/>
      <c r="AC46" s="342"/>
      <c r="AD46" s="391"/>
      <c r="AE46" s="391"/>
      <c r="AF46" s="342"/>
      <c r="AG46" s="391"/>
      <c r="AH46" s="397"/>
      <c r="AI46" s="398"/>
      <c r="AJ46" s="399"/>
      <c r="AK46" s="389"/>
      <c r="AL46" s="389"/>
      <c r="AM46" s="233"/>
    </row>
    <row r="47" spans="1:39" ht="12.75" customHeight="1">
      <c r="A47" s="314"/>
      <c r="B47" s="231"/>
      <c r="C47" s="286"/>
      <c r="D47" s="315">
        <v>11</v>
      </c>
      <c r="E47" s="316"/>
      <c r="F47" s="317">
        <f>IF(E47="",E47,VLOOKUP(E47,'Список уч-ов'!$A:$M,11,FALSE))</f>
        <v>0</v>
      </c>
      <c r="G47" s="318"/>
      <c r="H47" s="318"/>
      <c r="I47" s="351"/>
      <c r="J47" s="352"/>
      <c r="K47" s="351"/>
      <c r="L47" s="351"/>
      <c r="M47" s="352"/>
      <c r="N47" s="351"/>
      <c r="O47" s="334"/>
      <c r="P47" s="352"/>
      <c r="Q47" s="351"/>
      <c r="R47" s="304"/>
      <c r="S47" s="391"/>
      <c r="T47" s="342"/>
      <c r="U47" s="391"/>
      <c r="V47" s="391"/>
      <c r="W47" s="342"/>
      <c r="X47" s="391"/>
      <c r="Y47" s="342"/>
      <c r="Z47" s="342"/>
      <c r="AA47" s="391"/>
      <c r="AB47" s="391"/>
      <c r="AC47" s="342"/>
      <c r="AD47" s="391"/>
      <c r="AE47" s="391"/>
      <c r="AF47" s="342"/>
      <c r="AG47" s="391"/>
      <c r="AH47" s="397"/>
      <c r="AI47" s="397"/>
      <c r="AJ47" s="308"/>
      <c r="AK47" s="364"/>
      <c r="AL47" s="364"/>
      <c r="AM47" s="400"/>
    </row>
    <row r="48" spans="1:39" ht="12.75" customHeight="1">
      <c r="A48" s="327">
        <v>22</v>
      </c>
      <c r="B48" s="232"/>
      <c r="C48" s="328">
        <f>IF(B48="",B48,VLOOKUP(B48,'Список уч-ов'!$A:$M,3,FALSE))</f>
        <v>0</v>
      </c>
      <c r="D48" s="329">
        <f>IF(B48="",B48,VLOOKUP(B48,'Список уч-ов'!$A:$K,7,FALSE))</f>
        <v>0</v>
      </c>
      <c r="E48" s="330"/>
      <c r="F48" s="331"/>
      <c r="G48" s="332"/>
      <c r="H48" s="333"/>
      <c r="I48" s="351"/>
      <c r="J48" s="352"/>
      <c r="K48" s="351"/>
      <c r="L48" s="351"/>
      <c r="M48" s="352"/>
      <c r="N48" s="351"/>
      <c r="O48" s="334"/>
      <c r="P48" s="352"/>
      <c r="Q48" s="351"/>
      <c r="R48" s="304"/>
      <c r="S48" s="391"/>
      <c r="T48" s="342"/>
      <c r="U48" s="391"/>
      <c r="V48" s="391"/>
      <c r="W48" s="342"/>
      <c r="X48" s="391"/>
      <c r="Y48" s="342"/>
      <c r="Z48" s="342"/>
      <c r="AA48" s="391"/>
      <c r="AB48" s="391"/>
      <c r="AC48" s="342"/>
      <c r="AD48" s="391"/>
      <c r="AE48" s="391"/>
      <c r="AF48" s="342"/>
      <c r="AG48" s="391"/>
      <c r="AH48" s="397"/>
      <c r="AI48" s="398"/>
      <c r="AJ48" s="399"/>
      <c r="AK48" s="389"/>
      <c r="AL48" s="389"/>
      <c r="AM48" s="401"/>
    </row>
    <row r="49" spans="1:39" ht="12.75" customHeight="1">
      <c r="A49" s="298"/>
      <c r="B49" s="229"/>
      <c r="C49" s="302"/>
      <c r="D49" s="375"/>
      <c r="E49" s="301"/>
      <c r="F49" s="829"/>
      <c r="G49" s="831" t="s">
        <v>30</v>
      </c>
      <c r="H49" s="341"/>
      <c r="I49" s="328">
        <f>IF(H49="",H49,VLOOKUP(H49,'Список уч-ов'!$A:$M,11,FALSE))</f>
        <v>0</v>
      </c>
      <c r="J49" s="349"/>
      <c r="K49" s="350"/>
      <c r="L49" s="351"/>
      <c r="M49" s="352"/>
      <c r="N49" s="351"/>
      <c r="O49" s="334"/>
      <c r="P49" s="352"/>
      <c r="Q49" s="351"/>
      <c r="R49" s="304"/>
      <c r="S49" s="397"/>
      <c r="T49" s="398"/>
      <c r="U49" s="399"/>
      <c r="V49" s="342"/>
      <c r="W49" s="342"/>
      <c r="X49" s="342"/>
      <c r="Y49" s="342"/>
      <c r="Z49" s="342"/>
      <c r="AA49" s="402"/>
      <c r="AB49" s="342"/>
      <c r="AC49" s="342"/>
      <c r="AD49" s="342"/>
      <c r="AE49" s="342"/>
      <c r="AF49" s="342"/>
      <c r="AG49" s="342"/>
      <c r="AH49" s="342"/>
      <c r="AI49" s="342"/>
      <c r="AJ49" s="342"/>
      <c r="AK49" s="389"/>
      <c r="AL49" s="389"/>
      <c r="AM49" s="393"/>
    </row>
    <row r="50" spans="1:39" ht="12.75" customHeight="1">
      <c r="A50" s="298">
        <v>23</v>
      </c>
      <c r="B50" s="230"/>
      <c r="C50" s="317">
        <f>IF(B50="",B50,VLOOKUP(B50,'Список уч-ов'!$A:$M,3,FALSE))</f>
        <v>0</v>
      </c>
      <c r="D50" s="344">
        <f>IF(B50="",B50,VLOOKUP(B50,'Список уч-ов'!$A:$K,7,FALSE))</f>
        <v>0</v>
      </c>
      <c r="E50" s="301"/>
      <c r="F50" s="829"/>
      <c r="G50" s="831"/>
      <c r="H50" s="345"/>
      <c r="I50" s="334"/>
      <c r="J50" s="353"/>
      <c r="K50" s="353"/>
      <c r="L50" s="351"/>
      <c r="M50" s="352"/>
      <c r="N50" s="351"/>
      <c r="O50" s="334"/>
      <c r="P50" s="352"/>
      <c r="Q50" s="351"/>
      <c r="R50" s="304"/>
      <c r="S50" s="397"/>
      <c r="T50" s="397"/>
      <c r="U50" s="308"/>
      <c r="V50" s="397"/>
      <c r="W50" s="390"/>
      <c r="X50" s="399"/>
      <c r="Y50" s="342"/>
      <c r="Z50" s="342"/>
      <c r="AA50" s="393"/>
      <c r="AB50" s="342"/>
      <c r="AC50" s="342"/>
      <c r="AD50" s="342"/>
      <c r="AE50" s="342"/>
      <c r="AF50" s="342"/>
      <c r="AG50" s="342"/>
      <c r="AH50" s="342"/>
      <c r="AI50" s="342"/>
      <c r="AJ50" s="342"/>
      <c r="AK50" s="389"/>
      <c r="AL50" s="389"/>
      <c r="AM50" s="233"/>
    </row>
    <row r="51" spans="1:39" ht="12.75" customHeight="1">
      <c r="A51" s="314"/>
      <c r="B51" s="231"/>
      <c r="C51" s="286"/>
      <c r="D51" s="315">
        <v>12</v>
      </c>
      <c r="E51" s="316"/>
      <c r="F51" s="328">
        <f>IF(E51="",E51,VLOOKUP(E51,'Список уч-ов'!$A:$M,11,FALSE))</f>
        <v>0</v>
      </c>
      <c r="G51" s="349"/>
      <c r="H51" s="350"/>
      <c r="I51" s="334"/>
      <c r="J51" s="334"/>
      <c r="K51" s="334"/>
      <c r="L51" s="351"/>
      <c r="M51" s="352"/>
      <c r="N51" s="351"/>
      <c r="O51" s="334"/>
      <c r="P51" s="352"/>
      <c r="Q51" s="351"/>
      <c r="R51" s="304"/>
      <c r="S51" s="397"/>
      <c r="T51" s="398"/>
      <c r="U51" s="411" t="str">
        <f>'Список уч-ов'!B22</f>
        <v>Главный судья - судья ВК</v>
      </c>
      <c r="V51" s="380"/>
      <c r="W51" s="373"/>
      <c r="X51" s="373"/>
      <c r="Y51" s="412"/>
      <c r="Z51" s="413"/>
      <c r="AB51" s="414"/>
      <c r="AC51" s="414"/>
      <c r="AD51" s="414"/>
      <c r="AE51" s="415"/>
      <c r="AF51" s="416"/>
      <c r="AH51" s="414"/>
      <c r="AI51" s="414"/>
      <c r="AJ51" s="414"/>
      <c r="AK51" s="417"/>
      <c r="AL51" s="417"/>
      <c r="AM51" s="418" t="str">
        <f>'Список уч-ов'!H22</f>
        <v>Е.Е.Демчук (г. Самара)</v>
      </c>
    </row>
    <row r="52" spans="1:39" ht="12.75" customHeight="1">
      <c r="A52" s="327">
        <v>24</v>
      </c>
      <c r="B52" s="232"/>
      <c r="C52" s="328">
        <f>IF(B52="",B52,VLOOKUP(B52,'Список уч-ов'!$A:$M,3,FALSE))</f>
        <v>0</v>
      </c>
      <c r="D52" s="329">
        <f>IF(B52="",B52,VLOOKUP(B52,'Список уч-ов'!$A:$K,7,FALSE))</f>
        <v>0</v>
      </c>
      <c r="E52" s="330"/>
      <c r="F52" s="334"/>
      <c r="G52" s="353"/>
      <c r="H52" s="353"/>
      <c r="I52" s="334"/>
      <c r="J52" s="334"/>
      <c r="K52" s="334"/>
      <c r="L52" s="351"/>
      <c r="M52" s="352"/>
      <c r="N52" s="351"/>
      <c r="O52" s="334"/>
      <c r="P52" s="352"/>
      <c r="Q52" s="351"/>
      <c r="S52" s="397"/>
      <c r="T52" s="397"/>
      <c r="U52" s="385"/>
      <c r="V52" s="380"/>
      <c r="W52" s="373"/>
      <c r="X52" s="373"/>
      <c r="Y52" s="412"/>
      <c r="Z52" s="413"/>
      <c r="AB52" s="414"/>
      <c r="AC52" s="414"/>
      <c r="AD52" s="414"/>
      <c r="AE52" s="414"/>
      <c r="AF52" s="414"/>
      <c r="AH52" s="414"/>
      <c r="AI52" s="414"/>
      <c r="AJ52" s="414"/>
      <c r="AK52" s="419"/>
      <c r="AL52" s="419"/>
      <c r="AM52" s="418"/>
    </row>
    <row r="53" spans="1:39" ht="12.75" customHeight="1">
      <c r="A53" s="298"/>
      <c r="B53" s="229"/>
      <c r="C53" s="302"/>
      <c r="D53" s="340"/>
      <c r="E53" s="334"/>
      <c r="F53" s="334"/>
      <c r="G53" s="334"/>
      <c r="H53" s="334"/>
      <c r="I53" s="334"/>
      <c r="J53" s="334"/>
      <c r="K53" s="334"/>
      <c r="L53" s="829"/>
      <c r="M53" s="831">
        <v>30</v>
      </c>
      <c r="N53" s="376"/>
      <c r="O53" s="328">
        <f>IF(N53="",N53,VLOOKUP(N53,'Список уч-ов'!$A:$M,11,FALSE))</f>
        <v>0</v>
      </c>
      <c r="P53" s="349"/>
      <c r="Q53" s="350"/>
      <c r="S53" s="397"/>
      <c r="T53" s="398"/>
      <c r="U53" s="411" t="str">
        <f>'Список уч-ов'!B24</f>
        <v>Главный секретарь - судья МК</v>
      </c>
      <c r="V53" s="386"/>
      <c r="W53" s="387"/>
      <c r="X53" s="387"/>
      <c r="Y53" s="420"/>
      <c r="Z53" s="421"/>
      <c r="AB53" s="414"/>
      <c r="AC53" s="414"/>
      <c r="AD53" s="414"/>
      <c r="AE53" s="414"/>
      <c r="AF53" s="414"/>
      <c r="AH53" s="414"/>
      <c r="AI53" s="414"/>
      <c r="AJ53" s="414"/>
      <c r="AK53" s="419"/>
      <c r="AL53" s="419"/>
      <c r="AM53" s="418" t="str">
        <f>'Список уч-ов'!H24</f>
        <v>А.В.Александров (г. Казань)</v>
      </c>
    </row>
    <row r="54" spans="1:39" ht="12.75" customHeight="1">
      <c r="A54" s="298">
        <v>25</v>
      </c>
      <c r="B54" s="230"/>
      <c r="C54" s="317">
        <f>IF(B54="",B54,VLOOKUP(B54,'Список уч-ов'!$A:$M,3,FALSE))</f>
        <v>0</v>
      </c>
      <c r="D54" s="344">
        <f>IF(B54="",B54,VLOOKUP(B54,'Список уч-ов'!$A:$K,7,FALSE))</f>
        <v>0</v>
      </c>
      <c r="E54" s="301"/>
      <c r="F54" s="334"/>
      <c r="G54" s="334"/>
      <c r="H54" s="334"/>
      <c r="I54" s="334"/>
      <c r="J54" s="334"/>
      <c r="K54" s="334"/>
      <c r="L54" s="829"/>
      <c r="M54" s="831"/>
      <c r="N54" s="345"/>
      <c r="O54" s="334"/>
      <c r="P54" s="353"/>
      <c r="Q54" s="353"/>
      <c r="R54" s="365" t="s">
        <v>43</v>
      </c>
      <c r="S54" s="397"/>
      <c r="T54" s="397"/>
      <c r="U54" s="308"/>
      <c r="V54" s="397"/>
      <c r="W54" s="390"/>
      <c r="X54" s="399"/>
      <c r="Y54" s="342"/>
      <c r="Z54" s="342"/>
      <c r="AA54" s="401"/>
      <c r="AB54" s="342"/>
      <c r="AC54" s="342"/>
      <c r="AD54" s="342"/>
      <c r="AE54" s="342"/>
      <c r="AF54" s="342"/>
      <c r="AG54" s="342"/>
      <c r="AH54" s="342"/>
      <c r="AI54" s="342"/>
      <c r="AJ54" s="342"/>
      <c r="AK54" s="389"/>
      <c r="AL54" s="389"/>
      <c r="AM54" s="342"/>
    </row>
    <row r="55" spans="1:39" ht="12.75" customHeight="1">
      <c r="A55" s="314"/>
      <c r="B55" s="231"/>
      <c r="C55" s="286"/>
      <c r="D55" s="315">
        <v>13</v>
      </c>
      <c r="E55" s="316"/>
      <c r="F55" s="317">
        <f>IF(E55="",E55,VLOOKUP(E55,'Список уч-ов'!$A:$M,11,FALSE))</f>
        <v>0</v>
      </c>
      <c r="G55" s="318"/>
      <c r="H55" s="318"/>
      <c r="I55" s="334"/>
      <c r="J55" s="334"/>
      <c r="K55" s="334"/>
      <c r="L55" s="351"/>
      <c r="M55" s="352"/>
      <c r="N55" s="351"/>
      <c r="O55" s="334"/>
      <c r="P55" s="334"/>
      <c r="Q55" s="334"/>
      <c r="S55" s="397"/>
      <c r="T55" s="398"/>
      <c r="U55" s="399"/>
      <c r="V55" s="397"/>
      <c r="W55" s="342"/>
      <c r="X55" s="401"/>
      <c r="Y55" s="401"/>
      <c r="Z55" s="401"/>
      <c r="AA55" s="393"/>
      <c r="AB55" s="342"/>
      <c r="AC55" s="342"/>
      <c r="AD55" s="342"/>
      <c r="AE55" s="342"/>
      <c r="AF55" s="342"/>
      <c r="AG55" s="342"/>
      <c r="AH55" s="342"/>
      <c r="AI55" s="342"/>
      <c r="AJ55" s="342"/>
      <c r="AK55" s="389"/>
      <c r="AL55" s="389"/>
      <c r="AM55" s="342"/>
    </row>
    <row r="56" spans="1:39" ht="12.75" customHeight="1">
      <c r="A56" s="327">
        <v>26</v>
      </c>
      <c r="B56" s="232"/>
      <c r="C56" s="328">
        <f>IF(B56="",B56,VLOOKUP(B56,'Список уч-ов'!$A:$M,3,FALSE))</f>
        <v>0</v>
      </c>
      <c r="D56" s="329">
        <f>IF(B56="",B56,VLOOKUP(B56,'Список уч-ов'!$A:$K,7,FALSE))</f>
        <v>0</v>
      </c>
      <c r="E56" s="330"/>
      <c r="F56" s="331"/>
      <c r="G56" s="332"/>
      <c r="H56" s="333"/>
      <c r="I56" s="334"/>
      <c r="J56" s="334"/>
      <c r="K56" s="334"/>
      <c r="L56" s="351"/>
      <c r="M56" s="352"/>
      <c r="N56" s="351"/>
      <c r="O56" s="334"/>
      <c r="P56" s="334"/>
      <c r="Q56" s="334"/>
      <c r="R56" s="343">
        <f>IF(Q59="",Q59,VLOOKUP(Q59,'Список уч-ов'!$A:$K,8,FALSE))</f>
      </c>
      <c r="S56" s="342"/>
      <c r="T56" s="342"/>
      <c r="U56" s="342"/>
      <c r="V56" s="342"/>
      <c r="W56" s="342"/>
      <c r="X56" s="342"/>
      <c r="Y56" s="342"/>
      <c r="Z56" s="342"/>
      <c r="AA56" s="233"/>
      <c r="AB56" s="342"/>
      <c r="AC56" s="342"/>
      <c r="AD56" s="342"/>
      <c r="AE56" s="342"/>
      <c r="AF56" s="342"/>
      <c r="AG56" s="342"/>
      <c r="AH56" s="342"/>
      <c r="AI56" s="342"/>
      <c r="AJ56" s="393"/>
      <c r="AK56" s="389"/>
      <c r="AL56" s="389"/>
      <c r="AM56" s="342"/>
    </row>
    <row r="57" spans="1:39" ht="12.75" customHeight="1">
      <c r="A57" s="298"/>
      <c r="B57" s="229"/>
      <c r="C57" s="302"/>
      <c r="D57" s="340"/>
      <c r="E57" s="334"/>
      <c r="F57" s="829"/>
      <c r="G57" s="831" t="s">
        <v>31</v>
      </c>
      <c r="H57" s="341"/>
      <c r="I57" s="317">
        <f>IF(H57="",H57,VLOOKUP(H57,'Список уч-ов'!$A:$M,11,FALSE))</f>
        <v>0</v>
      </c>
      <c r="J57" s="318"/>
      <c r="K57" s="318"/>
      <c r="L57" s="351"/>
      <c r="M57" s="352"/>
      <c r="N57" s="351"/>
      <c r="O57" s="334"/>
      <c r="P57" s="334"/>
      <c r="Q57" s="334"/>
      <c r="R57" s="827">
        <f>IF(Q59="",Q59,VLOOKUP(Q59,'Список уч-ов'!$A:$M,13,FALSE))</f>
      </c>
      <c r="S57" s="342"/>
      <c r="T57" s="342"/>
      <c r="U57" s="342"/>
      <c r="V57" s="342"/>
      <c r="W57" s="342"/>
      <c r="X57" s="342"/>
      <c r="Y57" s="390"/>
      <c r="Z57" s="390"/>
      <c r="AA57" s="403"/>
      <c r="AB57" s="342"/>
      <c r="AC57" s="342"/>
      <c r="AD57" s="342"/>
      <c r="AE57" s="397"/>
      <c r="AF57" s="398"/>
      <c r="AG57" s="399"/>
      <c r="AH57" s="342"/>
      <c r="AI57" s="342"/>
      <c r="AJ57" s="233"/>
      <c r="AK57" s="389"/>
      <c r="AL57" s="389"/>
      <c r="AM57" s="342"/>
    </row>
    <row r="58" spans="1:39" ht="12.75" customHeight="1">
      <c r="A58" s="298">
        <v>27</v>
      </c>
      <c r="B58" s="230"/>
      <c r="C58" s="317">
        <f>IF(B58="",B58,VLOOKUP(B58,'Список уч-ов'!$A:$M,3,FALSE))</f>
        <v>0</v>
      </c>
      <c r="D58" s="344">
        <f>IF(B58="",B58,VLOOKUP(B58,'Список уч-ов'!$A:$K,7,FALSE))</f>
        <v>0</v>
      </c>
      <c r="E58" s="301"/>
      <c r="F58" s="829"/>
      <c r="G58" s="831"/>
      <c r="H58" s="345"/>
      <c r="I58" s="331"/>
      <c r="J58" s="332"/>
      <c r="K58" s="333"/>
      <c r="L58" s="351"/>
      <c r="M58" s="352"/>
      <c r="N58" s="351"/>
      <c r="O58" s="334"/>
      <c r="P58" s="334"/>
      <c r="Q58" s="334"/>
      <c r="R58" s="827"/>
      <c r="S58" s="342"/>
      <c r="T58" s="342"/>
      <c r="U58" s="342"/>
      <c r="V58" s="342"/>
      <c r="W58" s="342"/>
      <c r="X58" s="342"/>
      <c r="Y58" s="342"/>
      <c r="Z58" s="342"/>
      <c r="AA58" s="401"/>
      <c r="AB58" s="342"/>
      <c r="AC58" s="342"/>
      <c r="AD58" s="342"/>
      <c r="AE58" s="397"/>
      <c r="AF58" s="397"/>
      <c r="AG58" s="308"/>
      <c r="AH58" s="342"/>
      <c r="AI58" s="390"/>
      <c r="AJ58" s="234"/>
      <c r="AK58" s="389"/>
      <c r="AL58" s="389"/>
      <c r="AM58" s="342"/>
    </row>
    <row r="59" spans="1:39" ht="12.75" customHeight="1">
      <c r="A59" s="314"/>
      <c r="B59" s="231"/>
      <c r="C59" s="286"/>
      <c r="D59" s="315">
        <v>14</v>
      </c>
      <c r="E59" s="316"/>
      <c r="F59" s="328">
        <f>IF(E59="",E59,VLOOKUP(E59,'Список уч-ов'!$A:$M,11,FALSE))</f>
        <v>0</v>
      </c>
      <c r="G59" s="349"/>
      <c r="H59" s="350"/>
      <c r="I59" s="351"/>
      <c r="J59" s="352"/>
      <c r="K59" s="351"/>
      <c r="L59" s="351"/>
      <c r="M59" s="352"/>
      <c r="N59" s="351"/>
      <c r="O59" s="334"/>
      <c r="P59" s="334" t="s">
        <v>82</v>
      </c>
      <c r="Q59" s="377">
        <f>IF(Q37="","",IF(Q37=N21,N53,IF(Q37=N53,N21)))</f>
      </c>
      <c r="R59" s="828"/>
      <c r="S59" s="342"/>
      <c r="T59" s="342"/>
      <c r="U59" s="342"/>
      <c r="V59" s="342"/>
      <c r="W59" s="342"/>
      <c r="X59" s="342"/>
      <c r="Y59" s="342"/>
      <c r="Z59" s="342"/>
      <c r="AA59" s="401"/>
      <c r="AB59" s="342"/>
      <c r="AC59" s="342"/>
      <c r="AD59" s="342"/>
      <c r="AE59" s="397"/>
      <c r="AF59" s="398"/>
      <c r="AG59" s="399"/>
      <c r="AH59" s="342"/>
      <c r="AI59" s="342"/>
      <c r="AJ59" s="342"/>
      <c r="AK59" s="389"/>
      <c r="AL59" s="389"/>
      <c r="AM59" s="342"/>
    </row>
    <row r="60" spans="1:39" ht="12.75" customHeight="1">
      <c r="A60" s="327">
        <v>28</v>
      </c>
      <c r="B60" s="232"/>
      <c r="C60" s="328">
        <f>IF(B60="",B60,VLOOKUP(B60,'Список уч-ов'!$A:$M,3,FALSE))</f>
        <v>0</v>
      </c>
      <c r="D60" s="329">
        <f>IF(B60="",B60,VLOOKUP(B60,'Список уч-ов'!$A:$K,7,FALSE))</f>
        <v>0</v>
      </c>
      <c r="E60" s="330"/>
      <c r="F60" s="334"/>
      <c r="G60" s="353"/>
      <c r="H60" s="353"/>
      <c r="I60" s="351"/>
      <c r="J60" s="352"/>
      <c r="K60" s="351"/>
      <c r="L60" s="351"/>
      <c r="M60" s="352"/>
      <c r="N60" s="351"/>
      <c r="O60" s="334"/>
      <c r="P60" s="334"/>
      <c r="Q60" s="334"/>
      <c r="R60" s="378"/>
      <c r="S60" s="342"/>
      <c r="T60" s="342"/>
      <c r="U60" s="342"/>
      <c r="V60" s="342"/>
      <c r="W60" s="342"/>
      <c r="X60" s="342"/>
      <c r="Y60" s="342"/>
      <c r="Z60" s="342"/>
      <c r="AA60" s="401"/>
      <c r="AB60" s="342"/>
      <c r="AC60" s="342"/>
      <c r="AD60" s="342"/>
      <c r="AE60" s="342"/>
      <c r="AF60" s="342"/>
      <c r="AG60" s="342"/>
      <c r="AH60" s="342"/>
      <c r="AI60" s="342"/>
      <c r="AJ60" s="393"/>
      <c r="AK60" s="389"/>
      <c r="AL60" s="389"/>
      <c r="AM60" s="342"/>
    </row>
    <row r="61" spans="1:39" ht="12.75" customHeight="1">
      <c r="A61" s="298"/>
      <c r="B61" s="229"/>
      <c r="C61" s="302"/>
      <c r="D61" s="340"/>
      <c r="E61" s="334"/>
      <c r="F61" s="334"/>
      <c r="G61" s="353"/>
      <c r="H61" s="353"/>
      <c r="I61" s="829"/>
      <c r="J61" s="831">
        <v>28</v>
      </c>
      <c r="K61" s="341"/>
      <c r="L61" s="328">
        <f>IF(K61="",K61,VLOOKUP(K61,'Список уч-ов'!$A:$M,11,FALSE))</f>
        <v>0</v>
      </c>
      <c r="M61" s="349"/>
      <c r="N61" s="350"/>
      <c r="O61" s="334"/>
      <c r="P61" s="334"/>
      <c r="Q61" s="334"/>
      <c r="R61" s="304"/>
      <c r="S61" s="397"/>
      <c r="T61" s="398"/>
      <c r="U61" s="399"/>
      <c r="V61" s="342"/>
      <c r="W61" s="342"/>
      <c r="X61" s="342"/>
      <c r="Y61" s="342"/>
      <c r="Z61" s="342"/>
      <c r="AA61" s="402"/>
      <c r="AB61" s="342"/>
      <c r="AC61" s="342"/>
      <c r="AD61" s="342"/>
      <c r="AE61" s="342"/>
      <c r="AF61" s="342"/>
      <c r="AG61" s="342"/>
      <c r="AH61" s="342"/>
      <c r="AI61" s="342"/>
      <c r="AJ61" s="233"/>
      <c r="AK61" s="389"/>
      <c r="AL61" s="389"/>
      <c r="AM61" s="342"/>
    </row>
    <row r="62" spans="1:39" ht="12.75" customHeight="1">
      <c r="A62" s="298">
        <v>29</v>
      </c>
      <c r="B62" s="230"/>
      <c r="C62" s="317">
        <f>IF(B62="",B62,VLOOKUP(B62,'Список уч-ов'!$A:$M,3,FALSE))</f>
        <v>0</v>
      </c>
      <c r="D62" s="344">
        <f>IF(B62="",B62,VLOOKUP(B62,'Список уч-ов'!$A:$K,7,FALSE))</f>
        <v>0</v>
      </c>
      <c r="E62" s="301"/>
      <c r="F62" s="334"/>
      <c r="G62" s="334"/>
      <c r="H62" s="334"/>
      <c r="I62" s="829"/>
      <c r="J62" s="831"/>
      <c r="K62" s="345"/>
      <c r="L62" s="334"/>
      <c r="M62" s="353"/>
      <c r="N62" s="353"/>
      <c r="O62" s="334"/>
      <c r="P62" s="334"/>
      <c r="Q62" s="334"/>
      <c r="R62" s="334"/>
      <c r="S62" s="397"/>
      <c r="T62" s="397"/>
      <c r="U62" s="308"/>
      <c r="V62" s="397"/>
      <c r="W62" s="390"/>
      <c r="X62" s="399"/>
      <c r="Y62" s="401"/>
      <c r="Z62" s="401"/>
      <c r="AA62" s="393"/>
      <c r="AB62" s="342"/>
      <c r="AC62" s="342"/>
      <c r="AD62" s="342"/>
      <c r="AE62" s="342"/>
      <c r="AF62" s="342"/>
      <c r="AG62" s="342"/>
      <c r="AH62" s="342"/>
      <c r="AI62" s="390"/>
      <c r="AJ62" s="403"/>
      <c r="AK62" s="389"/>
      <c r="AL62" s="389"/>
      <c r="AM62" s="342"/>
    </row>
    <row r="63" spans="1:39" ht="12.75" customHeight="1">
      <c r="A63" s="314"/>
      <c r="B63" s="231"/>
      <c r="C63" s="286"/>
      <c r="D63" s="315">
        <v>15</v>
      </c>
      <c r="E63" s="316"/>
      <c r="F63" s="317">
        <f>IF(E63="",E63,VLOOKUP(E63,'Список уч-ов'!$A:$M,11,FALSE))</f>
        <v>0</v>
      </c>
      <c r="G63" s="318"/>
      <c r="H63" s="318"/>
      <c r="I63" s="351"/>
      <c r="J63" s="352"/>
      <c r="K63" s="351"/>
      <c r="L63" s="334"/>
      <c r="M63" s="334"/>
      <c r="N63" s="334"/>
      <c r="O63" s="334"/>
      <c r="P63" s="334"/>
      <c r="Q63" s="334"/>
      <c r="R63" s="304"/>
      <c r="S63" s="397"/>
      <c r="T63" s="398"/>
      <c r="U63" s="399"/>
      <c r="V63" s="397"/>
      <c r="W63" s="342"/>
      <c r="X63" s="342"/>
      <c r="Y63" s="342"/>
      <c r="Z63" s="342"/>
      <c r="AA63" s="233"/>
      <c r="AB63" s="342"/>
      <c r="AC63" s="342"/>
      <c r="AD63" s="342"/>
      <c r="AE63" s="342"/>
      <c r="AF63" s="342"/>
      <c r="AG63" s="342"/>
      <c r="AH63" s="342"/>
      <c r="AI63" s="342"/>
      <c r="AJ63" s="342"/>
      <c r="AK63" s="389"/>
      <c r="AL63" s="389"/>
      <c r="AM63" s="342"/>
    </row>
    <row r="64" spans="1:39" ht="12.75" customHeight="1">
      <c r="A64" s="327">
        <v>30</v>
      </c>
      <c r="B64" s="232"/>
      <c r="C64" s="328">
        <f>IF(B64="",B64,VLOOKUP(B64,'Список уч-ов'!$A:$M,3,FALSE))</f>
        <v>0</v>
      </c>
      <c r="D64" s="329">
        <f>IF(B64="",B64,VLOOKUP(B64,'Список уч-ов'!$A:$K,7,FALSE))</f>
        <v>0</v>
      </c>
      <c r="E64" s="330"/>
      <c r="F64" s="331"/>
      <c r="G64" s="332"/>
      <c r="H64" s="333"/>
      <c r="I64" s="351"/>
      <c r="J64" s="352"/>
      <c r="K64" s="351"/>
      <c r="L64" s="334"/>
      <c r="M64" s="334"/>
      <c r="N64" s="334"/>
      <c r="O64" s="334"/>
      <c r="P64" s="334"/>
      <c r="Q64" s="334"/>
      <c r="R64" s="304"/>
      <c r="S64" s="397"/>
      <c r="T64" s="397"/>
      <c r="U64" s="342"/>
      <c r="V64" s="342"/>
      <c r="W64" s="342"/>
      <c r="X64" s="829"/>
      <c r="Y64" s="832"/>
      <c r="Z64" s="390"/>
      <c r="AA64" s="403"/>
      <c r="AB64" s="342"/>
      <c r="AC64" s="342"/>
      <c r="AD64" s="342"/>
      <c r="AE64" s="342"/>
      <c r="AF64" s="342"/>
      <c r="AG64" s="342"/>
      <c r="AH64" s="342"/>
      <c r="AI64" s="342"/>
      <c r="AJ64" s="342"/>
      <c r="AK64" s="389"/>
      <c r="AL64" s="389"/>
      <c r="AM64" s="342"/>
    </row>
    <row r="65" spans="1:39" ht="12.75" customHeight="1">
      <c r="A65" s="298"/>
      <c r="B65" s="229"/>
      <c r="C65" s="302"/>
      <c r="D65" s="340"/>
      <c r="E65" s="334"/>
      <c r="F65" s="829"/>
      <c r="G65" s="831" t="s">
        <v>32</v>
      </c>
      <c r="H65" s="341"/>
      <c r="I65" s="328">
        <f>IF(H65="",H65,VLOOKUP(H65,'Список уч-ов'!$A:$M,11,FALSE))</f>
        <v>0</v>
      </c>
      <c r="J65" s="349"/>
      <c r="K65" s="350"/>
      <c r="L65" s="334"/>
      <c r="M65" s="334"/>
      <c r="N65" s="334"/>
      <c r="O65" s="351"/>
      <c r="P65" s="351"/>
      <c r="Q65" s="351"/>
      <c r="R65" s="379"/>
      <c r="S65" s="397"/>
      <c r="T65" s="398"/>
      <c r="U65" s="399"/>
      <c r="V65" s="342"/>
      <c r="W65" s="342"/>
      <c r="X65" s="829"/>
      <c r="Y65" s="832"/>
      <c r="Z65" s="395"/>
      <c r="AA65" s="397"/>
      <c r="AB65" s="342"/>
      <c r="AC65" s="342"/>
      <c r="AD65" s="342"/>
      <c r="AE65" s="342"/>
      <c r="AF65" s="342"/>
      <c r="AG65" s="342"/>
      <c r="AH65" s="342"/>
      <c r="AI65" s="342"/>
      <c r="AJ65" s="342"/>
      <c r="AK65" s="389"/>
      <c r="AL65" s="389"/>
      <c r="AM65" s="342"/>
    </row>
    <row r="66" spans="1:39" ht="12.75" customHeight="1">
      <c r="A66" s="298">
        <v>31</v>
      </c>
      <c r="B66" s="230"/>
      <c r="C66" s="317">
        <f>IF(B66="",B66,VLOOKUP(B66,'Список уч-ов'!$A:$M,3,FALSE))</f>
        <v>0</v>
      </c>
      <c r="D66" s="344">
        <f>IF(B66="",B66,VLOOKUP(B66,'Список уч-ов'!$A:$K,7,FALSE))</f>
        <v>0</v>
      </c>
      <c r="E66" s="301"/>
      <c r="F66" s="829"/>
      <c r="G66" s="831"/>
      <c r="H66" s="345"/>
      <c r="I66" s="334"/>
      <c r="J66" s="353"/>
      <c r="K66" s="353"/>
      <c r="L66" s="334"/>
      <c r="M66" s="334"/>
      <c r="N66" s="334"/>
      <c r="O66" s="351"/>
      <c r="P66" s="351"/>
      <c r="Q66" s="351"/>
      <c r="R66" s="379"/>
      <c r="S66" s="397"/>
      <c r="T66" s="397"/>
      <c r="U66" s="308"/>
      <c r="V66" s="397"/>
      <c r="W66" s="390"/>
      <c r="X66" s="399"/>
      <c r="Y66" s="342"/>
      <c r="Z66" s="401"/>
      <c r="AA66" s="401"/>
      <c r="AB66" s="342"/>
      <c r="AC66" s="342"/>
      <c r="AD66" s="342"/>
      <c r="AE66" s="342"/>
      <c r="AF66" s="342"/>
      <c r="AG66" s="342"/>
      <c r="AH66" s="342"/>
      <c r="AI66" s="342"/>
      <c r="AJ66" s="342"/>
      <c r="AK66" s="389"/>
      <c r="AL66" s="389"/>
      <c r="AM66" s="342"/>
    </row>
    <row r="67" spans="1:39" ht="12.75" customHeight="1">
      <c r="A67" s="314"/>
      <c r="B67" s="231"/>
      <c r="C67" s="286"/>
      <c r="D67" s="315">
        <v>16</v>
      </c>
      <c r="E67" s="316"/>
      <c r="F67" s="328">
        <f>IF(E67="",E67,VLOOKUP(E67,'Список уч-ов'!$A:$M,11,FALSE))</f>
        <v>0</v>
      </c>
      <c r="G67" s="349"/>
      <c r="H67" s="350"/>
      <c r="I67" s="334"/>
      <c r="J67" s="353"/>
      <c r="K67" s="353"/>
      <c r="L67" s="334"/>
      <c r="M67" s="334"/>
      <c r="N67" s="334"/>
      <c r="O67" s="334"/>
      <c r="P67" s="334"/>
      <c r="Q67" s="334"/>
      <c r="R67" s="304"/>
      <c r="S67" s="397"/>
      <c r="T67" s="398"/>
      <c r="U67" s="399"/>
      <c r="V67" s="397"/>
      <c r="W67" s="342"/>
      <c r="X67" s="401"/>
      <c r="Y67" s="401"/>
      <c r="Z67" s="401"/>
      <c r="AA67" s="393"/>
      <c r="AB67" s="342"/>
      <c r="AC67" s="342"/>
      <c r="AD67" s="342"/>
      <c r="AE67" s="342"/>
      <c r="AF67" s="342"/>
      <c r="AG67" s="342"/>
      <c r="AH67" s="342"/>
      <c r="AI67" s="342"/>
      <c r="AJ67" s="342"/>
      <c r="AK67" s="389"/>
      <c r="AL67" s="389"/>
      <c r="AM67" s="342"/>
    </row>
    <row r="68" spans="1:39" ht="12.75" customHeight="1">
      <c r="A68" s="327">
        <v>32</v>
      </c>
      <c r="B68" s="232"/>
      <c r="C68" s="328">
        <f>IF(B68="",B68,VLOOKUP(B68,'Список уч-ов'!$A:$M,3,FALSE))</f>
        <v>0</v>
      </c>
      <c r="D68" s="329">
        <f>IF(B68="",B68,VLOOKUP(B68,'Список уч-ов'!$A:$K,7,FALSE))</f>
        <v>0</v>
      </c>
      <c r="E68" s="330"/>
      <c r="F68" s="334"/>
      <c r="G68" s="353"/>
      <c r="H68" s="353"/>
      <c r="I68" s="334"/>
      <c r="J68" s="334"/>
      <c r="K68" s="334"/>
      <c r="L68" s="351"/>
      <c r="M68" s="351"/>
      <c r="N68" s="351"/>
      <c r="O68" s="351"/>
      <c r="P68" s="351"/>
      <c r="Q68" s="351"/>
      <c r="R68" s="304"/>
      <c r="S68" s="342"/>
      <c r="T68" s="342"/>
      <c r="U68" s="342"/>
      <c r="V68" s="342"/>
      <c r="W68" s="342"/>
      <c r="X68" s="342"/>
      <c r="Y68" s="342"/>
      <c r="Z68" s="342"/>
      <c r="AA68" s="233"/>
      <c r="AB68" s="342"/>
      <c r="AC68" s="342"/>
      <c r="AD68" s="342"/>
      <c r="AE68" s="342"/>
      <c r="AF68" s="342"/>
      <c r="AG68" s="342"/>
      <c r="AH68" s="342"/>
      <c r="AI68" s="342"/>
      <c r="AJ68" s="393"/>
      <c r="AK68" s="389"/>
      <c r="AL68" s="389"/>
      <c r="AM68" s="342"/>
    </row>
    <row r="69" spans="1:39" ht="11.25" customHeight="1">
      <c r="A69" s="381"/>
      <c r="B69" s="381"/>
      <c r="C69" s="379"/>
      <c r="D69" s="382"/>
      <c r="E69" s="383"/>
      <c r="F69" s="383"/>
      <c r="G69" s="384"/>
      <c r="H69" s="384"/>
      <c r="I69" s="384"/>
      <c r="J69" s="384"/>
      <c r="K69" s="384"/>
      <c r="L69" s="383"/>
      <c r="M69" s="383"/>
      <c r="N69" s="383"/>
      <c r="O69" s="383"/>
      <c r="P69" s="383"/>
      <c r="Q69" s="383"/>
      <c r="R69" s="304"/>
      <c r="S69" s="342"/>
      <c r="T69" s="342"/>
      <c r="U69" s="342"/>
      <c r="V69" s="342"/>
      <c r="W69" s="342"/>
      <c r="X69" s="342"/>
      <c r="Y69" s="390"/>
      <c r="Z69" s="390"/>
      <c r="AA69" s="403"/>
      <c r="AB69" s="342"/>
      <c r="AC69" s="342"/>
      <c r="AD69" s="342"/>
      <c r="AE69" s="397"/>
      <c r="AF69" s="398"/>
      <c r="AG69" s="399"/>
      <c r="AH69" s="342"/>
      <c r="AI69" s="342"/>
      <c r="AJ69" s="233"/>
      <c r="AK69" s="389"/>
      <c r="AL69" s="389"/>
      <c r="AM69" s="342"/>
    </row>
    <row r="70" spans="19:39" ht="11.25" customHeight="1">
      <c r="S70" s="391"/>
      <c r="T70" s="342"/>
      <c r="U70" s="391"/>
      <c r="V70" s="391"/>
      <c r="W70" s="342"/>
      <c r="X70" s="391"/>
      <c r="Y70" s="342"/>
      <c r="Z70" s="342"/>
      <c r="AA70" s="391"/>
      <c r="AB70" s="342"/>
      <c r="AC70" s="342"/>
      <c r="AD70" s="342"/>
      <c r="AE70" s="397"/>
      <c r="AF70" s="397"/>
      <c r="AG70" s="308"/>
      <c r="AH70" s="342"/>
      <c r="AI70" s="390"/>
      <c r="AJ70" s="234"/>
      <c r="AK70" s="389"/>
      <c r="AL70" s="389"/>
      <c r="AM70" s="342"/>
    </row>
    <row r="71" spans="19:39" ht="11.25" customHeight="1">
      <c r="S71" s="342"/>
      <c r="T71" s="342"/>
      <c r="AH71" s="342"/>
      <c r="AI71" s="342"/>
      <c r="AJ71" s="397"/>
      <c r="AK71" s="389"/>
      <c r="AL71" s="389"/>
      <c r="AM71" s="342"/>
    </row>
    <row r="72" spans="19:39" ht="11.25" customHeight="1">
      <c r="S72" s="342"/>
      <c r="T72" s="342"/>
      <c r="AH72" s="342"/>
      <c r="AI72" s="342"/>
      <c r="AJ72" s="393"/>
      <c r="AK72" s="389"/>
      <c r="AL72" s="389"/>
      <c r="AM72" s="342"/>
    </row>
    <row r="73" spans="19:39" ht="11.25" customHeight="1">
      <c r="S73" s="342"/>
      <c r="T73" s="342"/>
      <c r="AH73" s="342"/>
      <c r="AI73" s="342"/>
      <c r="AJ73" s="233"/>
      <c r="AK73" s="389"/>
      <c r="AL73" s="389"/>
      <c r="AM73" s="342"/>
    </row>
    <row r="74" spans="19:39" ht="12.75"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390"/>
      <c r="AJ74" s="403"/>
      <c r="AK74" s="389"/>
      <c r="AL74" s="389"/>
      <c r="AM74" s="404"/>
    </row>
  </sheetData>
  <sheetProtection/>
  <mergeCells count="67">
    <mergeCell ref="AK10:AK11"/>
    <mergeCell ref="AB11:AB12"/>
    <mergeCell ref="AG13:AG14"/>
    <mergeCell ref="A1:R1"/>
    <mergeCell ref="S1:AM1"/>
    <mergeCell ref="A2:R2"/>
    <mergeCell ref="S2:AL2"/>
    <mergeCell ref="A4:R4"/>
    <mergeCell ref="AH13:AH14"/>
    <mergeCell ref="I13:I14"/>
    <mergeCell ref="J13:J14"/>
    <mergeCell ref="AE9:AE10"/>
    <mergeCell ref="F17:F18"/>
    <mergeCell ref="G17:G18"/>
    <mergeCell ref="F9:F10"/>
    <mergeCell ref="G9:G10"/>
    <mergeCell ref="AA11:AA12"/>
    <mergeCell ref="AD9:AD10"/>
    <mergeCell ref="AE25:AE26"/>
    <mergeCell ref="AE17:AE18"/>
    <mergeCell ref="AA19:AA20"/>
    <mergeCell ref="A3:K3"/>
    <mergeCell ref="S3:AC3"/>
    <mergeCell ref="S4:AM4"/>
    <mergeCell ref="AJ10:AJ11"/>
    <mergeCell ref="AJ26:AJ27"/>
    <mergeCell ref="AK26:AK27"/>
    <mergeCell ref="AA27:AA28"/>
    <mergeCell ref="O37:O38"/>
    <mergeCell ref="P37:P38"/>
    <mergeCell ref="F49:F50"/>
    <mergeCell ref="F25:F26"/>
    <mergeCell ref="G25:G26"/>
    <mergeCell ref="AD17:AD18"/>
    <mergeCell ref="L21:L22"/>
    <mergeCell ref="M21:M22"/>
    <mergeCell ref="AD25:AD26"/>
    <mergeCell ref="AB27:AB28"/>
    <mergeCell ref="F57:F58"/>
    <mergeCell ref="G57:G58"/>
    <mergeCell ref="I29:I30"/>
    <mergeCell ref="J29:J30"/>
    <mergeCell ref="F65:F66"/>
    <mergeCell ref="G65:G66"/>
    <mergeCell ref="F33:F34"/>
    <mergeCell ref="G33:G34"/>
    <mergeCell ref="F41:F42"/>
    <mergeCell ref="G41:G42"/>
    <mergeCell ref="I45:I46"/>
    <mergeCell ref="J45:J46"/>
    <mergeCell ref="X64:X65"/>
    <mergeCell ref="Y64:Y65"/>
    <mergeCell ref="G49:G50"/>
    <mergeCell ref="L53:L54"/>
    <mergeCell ref="M53:M54"/>
    <mergeCell ref="I61:I62"/>
    <mergeCell ref="J61:J62"/>
    <mergeCell ref="AM17:AM19"/>
    <mergeCell ref="R35:R37"/>
    <mergeCell ref="R57:R59"/>
    <mergeCell ref="AA35:AA36"/>
    <mergeCell ref="AD33:AD34"/>
    <mergeCell ref="AB19:AB20"/>
    <mergeCell ref="AG29:AG30"/>
    <mergeCell ref="AH29:AH30"/>
    <mergeCell ref="AB35:AB36"/>
    <mergeCell ref="AE33:AE34"/>
  </mergeCells>
  <printOptions horizontalCentered="1"/>
  <pageMargins left="0.1968503937007874" right="0.1968503937007874" top="0.1968503937007874" bottom="0.1968503937007874" header="0.1968503937007874" footer="0.5118110236220472"/>
  <pageSetup fitToWidth="3" horizontalDpi="600" verticalDpi="600" orientation="portrait" paperSize="9" scale="9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Анна Рожкова</cp:lastModifiedBy>
  <cp:lastPrinted>2017-02-24T16:40:29Z</cp:lastPrinted>
  <dcterms:created xsi:type="dcterms:W3CDTF">2006-11-07T17:38:38Z</dcterms:created>
  <dcterms:modified xsi:type="dcterms:W3CDTF">2017-02-26T07:54:53Z</dcterms:modified>
  <cp:category/>
  <cp:version/>
  <cp:contentType/>
  <cp:contentStatus/>
</cp:coreProperties>
</file>